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'дод.2'!$8:$8</definedName>
    <definedName name="_xlnm.Print_Titles" localSheetId="2">'дод.3'!$6:$10</definedName>
    <definedName name="_xlnm.Print_Titles" localSheetId="5">'дод.6'!$G:$H,'дод.6'!$15:$17</definedName>
    <definedName name="_xlnm.Print_Titles" localSheetId="6">'дод.7'!$6:$6</definedName>
    <definedName name="_xlnm.Print_Area" localSheetId="0">'дод.1'!$A$2:$F$74</definedName>
    <definedName name="_xlnm.Print_Area" localSheetId="1">'дод.2'!$A$2:$F$24</definedName>
    <definedName name="_xlnm.Print_Area" localSheetId="2">'дод.3'!$A$1:$T$171</definedName>
    <definedName name="_xlnm.Print_Area" localSheetId="3">'дод.4'!$B$1:$R$17</definedName>
    <definedName name="_xlnm.Print_Area" localSheetId="4">'дод.5'!$A$1:$Z$39</definedName>
    <definedName name="_xlnm.Print_Area" localSheetId="5">'дод.6'!$A$1:$M$50</definedName>
    <definedName name="_xlnm.Print_Area" localSheetId="6">'дод.7'!$A$1:$L$45</definedName>
  </definedNames>
  <calcPr fullCalcOnLoad="1"/>
</workbook>
</file>

<file path=xl/sharedStrings.xml><?xml version="1.0" encoding="utf-8"?>
<sst xmlns="http://schemas.openxmlformats.org/spreadsheetml/2006/main" count="1187" uniqueCount="677">
  <si>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</si>
  <si>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1513402</t>
  </si>
  <si>
    <t>3080</t>
  </si>
  <si>
    <t>1513080</t>
  </si>
  <si>
    <t>3090</t>
  </si>
  <si>
    <t>1513090</t>
  </si>
  <si>
    <t>3181</t>
  </si>
  <si>
    <t>1513181</t>
  </si>
  <si>
    <t>Забезпечення соціальними послугами громадянам похилого віку, інвалідам, дітям-інвалідам, хворим, які не здатні до самообслуговування і потребують сторонньої допомоги,фізичними особами</t>
  </si>
  <si>
    <t>3202</t>
  </si>
  <si>
    <t>1513202</t>
  </si>
  <si>
    <t>Фінансування  районного бюджету  на 2017 рік</t>
  </si>
  <si>
    <t xml:space="preserve">Зміни до додатку 2 до рішення районної ради від 23 грудня 2016 року №155       "Про районний бюджет на 2017 рік"  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</si>
  <si>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</si>
  <si>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1513049</t>
  </si>
  <si>
    <t>3049</t>
  </si>
  <si>
    <t>Надання державної соціальної допомоги інвалідам з дитинства та дітям-інвалідам</t>
  </si>
  <si>
    <t>3104</t>
  </si>
  <si>
    <t>Забезпечення  соціальними послугами за місцем  проживання громадян, які не здадні до самообслуговуванння у зв"язку з похилим віком,хворобою,інвалідністю</t>
  </si>
  <si>
    <t>1513010</t>
  </si>
  <si>
    <t>3010</t>
  </si>
  <si>
    <t>Надання пільг та житлових субсидій населенню на оплату електроенергії, природного газу,послуг тепло-,водопостачаня і водовідведення, квартирної плати,вивезення побутового сміття та рідких нечистот</t>
  </si>
  <si>
    <t>1513020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</si>
  <si>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</si>
  <si>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</si>
  <si>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</si>
  <si>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</si>
  <si>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Програма  розвитку місцевого самоврядування у Новгород-Сіверському районі                                           на 2016-2017 роки</t>
  </si>
  <si>
    <t>Програма про надання матеріальної допомоги громадянам Новгород-Сіверського району                        у 2017 році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</si>
  <si>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</si>
  <si>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1513040</t>
  </si>
  <si>
    <t>3040</t>
  </si>
  <si>
    <t>Надання допомоги сім"м з дітьми, малозабезпеченим сім"ям, інвалідам з дитинства, дітям інвалідам та тимчасової допомоги дітям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</si>
  <si>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</si>
  <si>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</si>
  <si>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</si>
  <si>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</si>
  <si>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</si>
  <si>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</si>
  <si>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</si>
  <si>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</si>
  <si>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</si>
  <si>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</si>
  <si>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</si>
  <si>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</si>
  <si>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</si>
  <si>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0313141</t>
  </si>
  <si>
    <t>3141</t>
  </si>
  <si>
    <t>Здійснення заходів  та  реалізація проектів на виконання Державної цільової соціальної програми "Молодь України"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</si>
  <si>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</si>
  <si>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</si>
  <si>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</si>
  <si>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</si>
  <si>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</si>
  <si>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</si>
  <si>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</si>
  <si>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</si>
  <si>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</si>
  <si>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</si>
  <si>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</si>
  <si>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</si>
  <si>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</si>
  <si>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</si>
  <si>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</si>
  <si>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</si>
  <si>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</si>
  <si>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</si>
  <si>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</si>
  <si>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</si>
  <si>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</si>
  <si>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</si>
  <si>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</si>
  <si>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</si>
  <si>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</si>
  <si>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</si>
  <si>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</si>
  <si>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</si>
  <si>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</si>
  <si>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</si>
  <si>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</si>
  <si>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</si>
  <si>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</si>
  <si>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8440</t>
  </si>
  <si>
    <t>7618440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</si>
  <si>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</si>
  <si>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</si>
  <si>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</si>
  <si>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</si>
  <si>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</si>
  <si>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</si>
  <si>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</si>
  <si>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</si>
  <si>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</si>
  <si>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</si>
  <si>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</si>
  <si>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</si>
  <si>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</si>
  <si>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</si>
  <si>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</si>
  <si>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</si>
  <si>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</si>
  <si>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</si>
  <si>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</si>
  <si>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</si>
  <si>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</si>
  <si>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</si>
  <si>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</si>
  <si>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</si>
  <si>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</si>
  <si>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</si>
  <si>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</si>
  <si>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</si>
  <si>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</si>
  <si>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</si>
  <si>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</si>
  <si>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</si>
  <si>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</si>
  <si>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</si>
  <si>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</si>
  <si>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</si>
  <si>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</si>
  <si>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</si>
  <si>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</si>
  <si>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</si>
  <si>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</si>
  <si>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</si>
  <si>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</si>
  <si>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</si>
  <si>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</si>
  <si>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</si>
  <si>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Додаток 1
до рішення  районної ради "Про внесення змін до рішення районної ради від 23 грудня 2016 року №155 "Про районний бюджет  на 2017 рік"                                                                   від 27 жовтня 2017 року №269</t>
  </si>
  <si>
    <t>Додаток 2
до рішення  районної ради "Про внесення змін до рішення районної ради від 23 грудня 2016 року №155 "Про районний бюджет  на 2017 рік" від 27 жовтня 2017 року № 269</t>
  </si>
  <si>
    <t>Додаток  3
до рішення  районної ради "Про внесення змін до рішення районної ради від 23 грудня 2016 року №155 "Про районний бюджет  на 2017 рік" від 27 жовтня 2017 року № 269</t>
  </si>
  <si>
    <t>Додаток  4
до рішення  районної ради "Про внесення змін до рішення районної ради від 23 грудня 2016 року №155 "Про районний бюджет  на 2017 рік" від 27 жовтня 2017 року № 269</t>
  </si>
  <si>
    <t>Додаток 5
до рішення районної ради "Про внесення змін до рішення районної ради від 23 грудня 2016 року №155 
 "Про районний бюджет на 2017 рік"  від 27 жовтня  2017 року № 269</t>
  </si>
  <si>
    <t>Додаток   6
до рішення  районної ради "Про внесення змін до рішення районної ради від 23 грудня 2016 року №155 "Про районний бюджет  на 2017 рік"                                                                              від 27 жовтня 2017 року № 269</t>
  </si>
  <si>
    <t>Додаток  7
до рішення  районної ради "Про внесення змін до рішення районної ради від 23 грудня 2016 року №155 "Про районний бюджет  на 2017 рік" від 27 жовтня 2017 року № 269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</si>
  <si>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</si>
  <si>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</si>
  <si>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</si>
  <si>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</si>
  <si>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</si>
  <si>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</si>
  <si>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</si>
  <si>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</si>
  <si>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</si>
  <si>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</si>
  <si>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</si>
  <si>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</si>
  <si>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Програми і заходи центрів соціальних служб для сім'ї, дітей та молоді</t>
  </si>
  <si>
    <t>091107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</si>
  <si>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</si>
  <si>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</si>
  <si>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</si>
  <si>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</si>
  <si>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</si>
  <si>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</si>
  <si>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</si>
  <si>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</si>
  <si>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</si>
  <si>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</si>
  <si>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</si>
  <si>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</si>
  <si>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</si>
  <si>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</si>
  <si>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</si>
  <si>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</si>
  <si>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</si>
  <si>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</si>
  <si>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</si>
  <si>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Cпівфінансування по об"єкту" Реконструкція даху і приміщення Грем'яцькоїї загальноосвітньої школи I-III ступенів</t>
  </si>
  <si>
    <t>0318021</t>
  </si>
  <si>
    <t>8021</t>
  </si>
  <si>
    <t>0160</t>
  </si>
  <si>
    <t>Проведення місцевих виборів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</si>
  <si>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</si>
  <si>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</si>
  <si>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</si>
  <si>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</si>
  <si>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</si>
  <si>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</si>
  <si>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</si>
  <si>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</si>
  <si>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3400</t>
  </si>
  <si>
    <t>3402</t>
  </si>
  <si>
    <t>1513400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</si>
  <si>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</si>
  <si>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</si>
  <si>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</si>
  <si>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</si>
  <si>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</si>
  <si>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</si>
  <si>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</si>
  <si>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</si>
  <si>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</si>
  <si>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</si>
  <si>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</si>
  <si>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</si>
  <si>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</si>
  <si>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</si>
  <si>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</si>
  <si>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</si>
  <si>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</si>
  <si>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</si>
  <si>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0910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</si>
  <si>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</si>
  <si>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</si>
  <si>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</si>
  <si>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</si>
  <si>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</si>
  <si>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</si>
  <si>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</si>
  <si>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</si>
  <si>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</si>
  <si>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</si>
  <si>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</si>
  <si>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</si>
  <si>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</si>
  <si>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</si>
  <si>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</si>
  <si>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</si>
  <si>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</si>
  <si>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</si>
  <si>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</si>
  <si>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</si>
  <si>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</si>
  <si>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</si>
  <si>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</si>
  <si>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</si>
  <si>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</si>
  <si>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Витрати на поховання учасників бойових дій та інвалідів війни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</si>
  <si>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</si>
  <si>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</si>
  <si>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</si>
  <si>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</si>
  <si>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</si>
  <si>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</si>
  <si>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у т.ч. за рахунок  субвенції на надання державної підтримки особам з осбливими освітніми потребами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</si>
  <si>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</si>
  <si>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</si>
  <si>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</si>
  <si>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</si>
  <si>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</si>
  <si>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</si>
  <si>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</si>
  <si>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</si>
  <si>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</si>
  <si>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</si>
  <si>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</si>
  <si>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</si>
  <si>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1513403</t>
  </si>
  <si>
    <t>3403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</si>
  <si>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</si>
  <si>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Придбання велопарку для комунального закладу"Новгород-Сіверського районного центру ПМСД"</t>
  </si>
  <si>
    <t>276600</t>
  </si>
  <si>
    <t>426400</t>
  </si>
  <si>
    <t>405000</t>
  </si>
  <si>
    <t>350000</t>
  </si>
  <si>
    <t>2485000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</si>
  <si>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</si>
  <si>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</si>
  <si>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</si>
  <si>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</si>
  <si>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</si>
  <si>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</si>
  <si>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</si>
  <si>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</si>
  <si>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</si>
  <si>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</si>
  <si>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</si>
  <si>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</si>
  <si>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</si>
  <si>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</si>
  <si>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</si>
  <si>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</si>
  <si>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</si>
  <si>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</si>
  <si>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на здійснення заходів щодо соціально-економічного розвитку окремих територій</t>
  </si>
  <si>
    <t>430000,00</t>
  </si>
  <si>
    <t>Інші субвенції</t>
  </si>
  <si>
    <t xml:space="preserve">Н-Сіверська районна рада 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</si>
  <si>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</si>
  <si>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</si>
  <si>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</si>
  <si>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</si>
  <si>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7618510</t>
  </si>
  <si>
    <t>8510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</si>
  <si>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</si>
  <si>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</si>
  <si>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</si>
  <si>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</si>
  <si>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</si>
  <si>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</si>
  <si>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2414200</t>
  </si>
  <si>
    <t>Податок на прибуток підприємств та фінансових установ комунальної власності</t>
  </si>
  <si>
    <t>Базова дотація</t>
  </si>
  <si>
    <t>107600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</si>
  <si>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</si>
  <si>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</si>
  <si>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</si>
  <si>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</si>
  <si>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Проектно-кошторисна документація для проведення термомодернізації будівлі та заміни вікон та дверей, будівництво блочно-модульної котельні по районному будинку культури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</si>
  <si>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</si>
  <si>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</si>
  <si>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</si>
  <si>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</si>
  <si>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</si>
  <si>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</si>
  <si>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</si>
  <si>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</si>
  <si>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</si>
  <si>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</si>
  <si>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</si>
  <si>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</si>
  <si>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Зміни до додатку 1 до рішення районної ради від 23 грудня 2016 року                                                                                                                        "Про районний бюджет на 2017 рік"                                                                                                               Доходи районного бюджету на 2017 рік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</si>
  <si>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</si>
  <si>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</si>
  <si>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Районна програма розвитку малого і середнього підприємництва на 2017-2020 роки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</si>
  <si>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2017 рік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</si>
  <si>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</si>
  <si>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</si>
  <si>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</si>
  <si>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</si>
  <si>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</si>
  <si>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</si>
  <si>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</si>
  <si>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8106</t>
  </si>
  <si>
    <t>1500000</t>
  </si>
  <si>
    <t>1510000</t>
  </si>
  <si>
    <t>Фінансування за рахунок залишків коштів бюджетів</t>
  </si>
  <si>
    <r>
      <t>Всього за типом боргового зобов"</t>
    </r>
    <r>
      <rPr>
        <b/>
        <sz val="12"/>
        <rFont val="Times New Roman"/>
        <family val="1"/>
      </rPr>
      <t>язання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</si>
  <si>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</si>
  <si>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 проведення виборів депутатів місцевих рад, сільських, селищних, міських голів</t>
  </si>
  <si>
    <t>Оздоровлення та відпочинок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</si>
  <si>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колегіумами</t>
  </si>
  <si>
    <t>Забезпечення належних умов для  виховання та розвитку дітей-сиріт і дітей, позбавлених батьківського піклування в дитячих будинках (в т.ч. сімейного типу, прийомні сім'ї),в сім"ях патронатного вихователя</t>
  </si>
  <si>
    <t>Районна програма забезпечення лікарями медичних закладів Новгород-Сіверського району на 2017-2020 роки</t>
  </si>
  <si>
    <t>Зміни до додатку 3 до рішення районної ради від 23 грудня 2016 року №155 "Про районний бюджет на 2017 рік"</t>
  </si>
  <si>
    <t>1513047</t>
  </si>
  <si>
    <t>3047</t>
  </si>
  <si>
    <t>Надання допомоги при усиновленні дитини</t>
  </si>
  <si>
    <t>Зміни до додатку 4 до рішення районної ради від 23 грудня 2016 року №155 "Про районний бюджет на 2017 рік"</t>
  </si>
  <si>
    <t>Субвенція з державного бюджету місцевим бюджетам на здійснення заходів щодо соціально-економічного розвитку окремих територій по спеціальному фонду</t>
  </si>
  <si>
    <t>67000,00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</si>
  <si>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</si>
  <si>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</si>
  <si>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</si>
  <si>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</si>
  <si>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8370</t>
  </si>
  <si>
    <t>7618370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</si>
  <si>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</si>
  <si>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</si>
  <si>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Кошти, що передаються із загального фонду бюджету до бюджету розвитку (спеціального фонду)</t>
  </si>
  <si>
    <t>Забезпечення централізованих заходів з лікування хворих на цукровий та нецукровий діабет</t>
  </si>
  <si>
    <t xml:space="preserve">Районний відділ освіти                     Н-Сіверської РДА 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</si>
  <si>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</si>
  <si>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</si>
  <si>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</si>
  <si>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</si>
  <si>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</si>
  <si>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</si>
  <si>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</si>
  <si>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</si>
  <si>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</si>
  <si>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</si>
  <si>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</si>
  <si>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</si>
  <si>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</si>
  <si>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</si>
  <si>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</si>
  <si>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</si>
  <si>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</si>
  <si>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</si>
  <si>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</si>
  <si>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</si>
  <si>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</si>
  <si>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</si>
  <si>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</si>
  <si>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</si>
  <si>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</si>
  <si>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</si>
  <si>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</si>
  <si>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</si>
  <si>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</si>
  <si>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</si>
  <si>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</si>
  <si>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</si>
  <si>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</si>
  <si>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</si>
  <si>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</si>
  <si>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</si>
  <si>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</si>
  <si>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0312010</t>
  </si>
  <si>
    <t>0312180</t>
  </si>
  <si>
    <t>0312214</t>
  </si>
  <si>
    <t>0313131</t>
  </si>
  <si>
    <t>0313132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</si>
  <si>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</si>
  <si>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</si>
  <si>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7300</t>
  </si>
  <si>
    <t>Сільське  і лісове господарство,рибне господрство та мисливство</t>
  </si>
  <si>
    <t>0113400</t>
  </si>
  <si>
    <t>0313400</t>
  </si>
  <si>
    <t>5317330</t>
  </si>
  <si>
    <t>Фінансування за борговими операціями</t>
  </si>
  <si>
    <t>Зміни обсягів готівкових  коштів на рахунку районного бюджету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</si>
  <si>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</si>
  <si>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</si>
  <si>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</si>
  <si>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</si>
  <si>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Лікарні (всього)</t>
  </si>
  <si>
    <t>у т.ч. за рахунок медичної субвенції</t>
  </si>
  <si>
    <t>7994400,00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</si>
  <si>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</si>
  <si>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</si>
  <si>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</si>
  <si>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</si>
  <si>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</si>
  <si>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</si>
  <si>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</si>
  <si>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</si>
  <si>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</si>
  <si>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</si>
  <si>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</si>
  <si>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</si>
  <si>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>6300</t>
  </si>
  <si>
    <t>0316300</t>
  </si>
  <si>
    <t>1513037</t>
  </si>
  <si>
    <t>3037</t>
  </si>
  <si>
    <t xml:space="preserve">Компенсаційні виплати за пільговий проїзд окремих категорій громадян на залізничному транспорті 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</si>
  <si>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</si>
  <si>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Будівництво та придбання житла для окремих категорій населення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</si>
  <si>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</si>
  <si>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</si>
  <si>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</si>
  <si>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</si>
  <si>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</si>
  <si>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</si>
  <si>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</si>
  <si>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</si>
  <si>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Субвенція 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</si>
  <si>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</si>
  <si>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5108900,00</t>
  </si>
  <si>
    <t>9.Троїцька</t>
  </si>
  <si>
    <t>50000</t>
  </si>
  <si>
    <t>200000</t>
  </si>
  <si>
    <t>10000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</si>
  <si>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</si>
  <si>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</si>
  <si>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 xml:space="preserve">Новгород-Сіверська районна державна адміністрація             </t>
  </si>
  <si>
    <t xml:space="preserve">Новгород-Сіверська районна рада </t>
  </si>
  <si>
    <t>Перерахунок проектно-кошторисної документації  та на співфінансування по об"єкту" Реконструкція даху і приміщення Грем'яцькоїї загальноосвітньої школи I-III ступенів</t>
  </si>
  <si>
    <t>Перерахунок проектно-кошторисної документації по об'єкту"Будівництво твердопаливної котельні прибудованої до окремо розташованої існуючої котельні з електрокотлами Смяцької загальноосвітньої школи I-III ступенів"</t>
  </si>
  <si>
    <t>Внески органів місцевого самоврядування у статутні капітали суб"єктів підприємницької діяльності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</si>
  <si>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</si>
  <si>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</si>
  <si>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</si>
  <si>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</si>
  <si>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</si>
  <si>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</si>
  <si>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</si>
  <si>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8600</t>
  </si>
  <si>
    <t>0118600</t>
  </si>
  <si>
    <t>250344</t>
  </si>
  <si>
    <t>Капітальні  трансферти</t>
  </si>
  <si>
    <r>
      <t>"РОЗПОДІЛ</t>
    </r>
    <r>
      <rPr>
        <b/>
        <sz val="14"/>
        <rFont val="Times New Roman"/>
        <family val="1"/>
      </rPr>
      <t xml:space="preserve">
видатків районного бюджету  на 2017 рік"</t>
    </r>
  </si>
  <si>
    <t xml:space="preserve">Управління агропромислового розвитку Н-Сіверської РДА </t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</si>
  <si>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</si>
  <si>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</si>
  <si>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</si>
  <si>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</si>
  <si>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</si>
  <si>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</si>
  <si>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</si>
  <si>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</si>
  <si>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0300000</t>
  </si>
  <si>
    <t>0310000</t>
  </si>
  <si>
    <t>2000</t>
  </si>
  <si>
    <t>2010</t>
  </si>
  <si>
    <t>0312000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</si>
  <si>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</si>
  <si>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</si>
  <si>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</si>
  <si>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</si>
  <si>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3000</t>
  </si>
  <si>
    <t>0313000</t>
  </si>
  <si>
    <t>3112</t>
  </si>
  <si>
    <t>0313112</t>
  </si>
  <si>
    <t>Заходи державної політики з питань дітей та їх соціального захисту</t>
  </si>
  <si>
    <t>3131</t>
  </si>
  <si>
    <t>Центри соціальних служб для сім'ї, дітей та молоді</t>
  </si>
  <si>
    <t>3132</t>
  </si>
  <si>
    <t>3133</t>
  </si>
  <si>
    <t>0313133</t>
  </si>
  <si>
    <t>Заходи державної політики із забезпечення рівних прав та можливостей жінок та чоловіків</t>
  </si>
  <si>
    <t>3134</t>
  </si>
  <si>
    <t>0313134</t>
  </si>
  <si>
    <t>Заходи державної політики з питань сім'ї</t>
  </si>
  <si>
    <t>5000</t>
  </si>
  <si>
    <t>0315000</t>
  </si>
  <si>
    <t>5011</t>
  </si>
  <si>
    <t>Проведення навчально-тренувальних зборів і змагань з олімпійських видів спорту</t>
  </si>
  <si>
    <t>0315011</t>
  </si>
  <si>
    <t>6324</t>
  </si>
  <si>
    <t>0316324</t>
  </si>
  <si>
    <t>7400</t>
  </si>
  <si>
    <t>0317400</t>
  </si>
  <si>
    <t>7450</t>
  </si>
  <si>
    <t>0317450</t>
  </si>
  <si>
    <t>7800</t>
  </si>
  <si>
    <t>0317800</t>
  </si>
  <si>
    <t>Сприяння розвитку малого і середнього підприємництва</t>
  </si>
  <si>
    <t>7810</t>
  </si>
  <si>
    <t>0317810</t>
  </si>
  <si>
    <t>0318000</t>
  </si>
  <si>
    <t>8000</t>
  </si>
  <si>
    <t>0318600</t>
  </si>
  <si>
    <t>1011000</t>
  </si>
  <si>
    <t>1000</t>
  </si>
  <si>
    <t>1011020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</si>
  <si>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</si>
  <si>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1011090</t>
  </si>
  <si>
    <t>Надання позашкільної освіти позашкільними закладами освіти, заходи із позашкільної роботи з дітьми</t>
  </si>
  <si>
    <t>у т.ч.за рахунок іншої субвенції із міської ради</t>
  </si>
  <si>
    <t>0312220</t>
  </si>
  <si>
    <t>2220</t>
  </si>
  <si>
    <t>Інші заходи в галузі охорони здоров"я</t>
  </si>
  <si>
    <t>0313104</t>
  </si>
  <si>
    <t>1160</t>
  </si>
  <si>
    <t>1011160</t>
  </si>
  <si>
    <t xml:space="preserve">Районна цільова програма забезпечення громадян , які страждають на рідкісні(орфанні) захворювання, лікарськими засобами та відповідними харчовими продуктами для спеціального дієтичного споживання на 2017-2018 роки </t>
  </si>
  <si>
    <t>Надання пільг окремим категоріям громадян з оплати послуг зв"язку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</si>
  <si>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</si>
  <si>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Районна програма боротьби з онкологічними захворюваннями на 2017-2021 роки</t>
  </si>
  <si>
    <t>274500</t>
  </si>
  <si>
    <t>240600</t>
  </si>
  <si>
    <t>Придбання,доставка та зберігання підручників і посібників</t>
  </si>
  <si>
    <t>1170</t>
  </si>
  <si>
    <t>1011170</t>
  </si>
  <si>
    <t>Методичне забезпечення діяльності навчальних закладів та  інші заходи в галузі освіти</t>
  </si>
  <si>
    <t>1190</t>
  </si>
  <si>
    <t>1011190</t>
  </si>
  <si>
    <t>Ценралізоване ведення бухгалтерського обліку</t>
  </si>
  <si>
    <t>1200</t>
  </si>
  <si>
    <t>1011200</t>
  </si>
  <si>
    <t>Здійснення централізованого господарського обслуговування</t>
  </si>
  <si>
    <t>1230</t>
  </si>
  <si>
    <t>1011230</t>
  </si>
  <si>
    <t>"Повернення кредитів до районного бюджету  та надання кредитів 
з районного бюджету на  2017 рік"</t>
  </si>
  <si>
    <t>Код  прграмної класифікації видатків та кредитування місцевих бюджетів</t>
  </si>
  <si>
    <t>0318106</t>
  </si>
  <si>
    <t>0318107</t>
  </si>
  <si>
    <t xml:space="preserve">Н-Сіверська районна                                           державна     адміністрація </t>
  </si>
  <si>
    <t>080000</t>
  </si>
  <si>
    <t>080800</t>
  </si>
  <si>
    <t>0117470</t>
  </si>
  <si>
    <t>7470</t>
  </si>
  <si>
    <t xml:space="preserve">Внески до статутного капіталу суб"єктів господарювання 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</si>
  <si>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</si>
  <si>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2414090</t>
  </si>
  <si>
    <t>у т.ч.за рахунок іншої субвенції із сільських рад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</si>
  <si>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</si>
  <si>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</si>
  <si>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</si>
  <si>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</si>
  <si>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</si>
  <si>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</si>
  <si>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"Перелік об’єктів, видатки на які у 2017  році будуть проводитися за рахунок коштів бюджету розвитку"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</si>
  <si>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</si>
  <si>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</si>
  <si>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 xml:space="preserve">"Перелік місцевих (регіональних) програм, які фінансуватимуться за рахунок коштів
районного бюджету у 2017 році"
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</si>
  <si>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</si>
  <si>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</si>
  <si>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Надання допомоги дітям-сиротам та дітям, позбавленим батьківського піклування, яким виповнюється 18 років</t>
  </si>
  <si>
    <t>3160</t>
  </si>
  <si>
    <t>1013160</t>
  </si>
  <si>
    <t>6310</t>
  </si>
  <si>
    <t>1016310</t>
  </si>
  <si>
    <t>Програма  соціальної підтримки учасників антитерористичної операції та членів їх сімей у Новгород-Сіверському районі на 2017 рік</t>
  </si>
  <si>
    <t>Реалізація заходів щодо інвестиційного розвитку територій</t>
  </si>
  <si>
    <t>4000</t>
  </si>
  <si>
    <t>2414000</t>
  </si>
  <si>
    <t>4060</t>
  </si>
  <si>
    <t>2400000</t>
  </si>
  <si>
    <t>2410000</t>
  </si>
  <si>
    <t>2414060</t>
  </si>
  <si>
    <t>4090</t>
  </si>
  <si>
    <t>4200</t>
  </si>
  <si>
    <t>7330</t>
  </si>
  <si>
    <t>5300000</t>
  </si>
  <si>
    <t>5310000</t>
  </si>
  <si>
    <t>7600000</t>
  </si>
  <si>
    <t>7610000</t>
  </si>
  <si>
    <t>8010</t>
  </si>
  <si>
    <t>7618010</t>
  </si>
  <si>
    <t>8700</t>
  </si>
  <si>
    <t>8800</t>
  </si>
  <si>
    <t>7618700</t>
  </si>
  <si>
    <t>7618800</t>
  </si>
  <si>
    <t>1511000</t>
  </si>
  <si>
    <t>1511060</t>
  </si>
  <si>
    <t>1513000</t>
  </si>
  <si>
    <t>3011</t>
  </si>
  <si>
    <t>1513011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</si>
  <si>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</si>
  <si>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осіб,.</t>
  </si>
  <si>
    <t>3021</t>
  </si>
  <si>
    <t>1513021</t>
  </si>
  <si>
    <t>3012</t>
  </si>
  <si>
    <t>1513012</t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</si>
  <si>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</si>
  <si>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надання державної підтримки особам з особливими освітніми потребами</t>
  </si>
  <si>
    <t>1508540,00</t>
  </si>
  <si>
    <t>1500,00</t>
  </si>
  <si>
    <t>264800</t>
  </si>
  <si>
    <t>135000</t>
  </si>
  <si>
    <t>280000</t>
  </si>
  <si>
    <t>65000</t>
  </si>
  <si>
    <t>Закупівля медичного обладнання (Сумки-укладки лікаря з набором для сімейного лікаря, сумки-укладки медсестри (фельдшера з набором для медсестри-фельдшера) КЗ"Новгород-Сіверського районного центру  ПМСД"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</si>
  <si>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23 грудня 2016 року "Про районний бюджет на 2017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 міжбюджетних трансфертів між районним бюджетом та іншими бюджетами на 2017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</si>
  <si>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</si>
  <si>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3022</t>
  </si>
  <si>
    <t>1513022</t>
  </si>
  <si>
    <t>3013</t>
  </si>
  <si>
    <t>1513013</t>
  </si>
  <si>
    <t>Надання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</si>
  <si>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3023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</si>
  <si>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</si>
  <si>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</si>
  <si>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Зміни до додатку 6 до рішення районної ради від 23 грудня 2016 року №155 "про районний бюджет на 2017 рік"</t>
  </si>
  <si>
    <t>Зміни до додатку 7 до рішення районної ради від 23 грудня 2016 року №155 "про районний бюджет на 2017 рік"</t>
  </si>
  <si>
    <t>3014</t>
  </si>
  <si>
    <t>1513014</t>
  </si>
  <si>
    <t>2416310</t>
  </si>
  <si>
    <t>Надання 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</si>
  <si>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3024</t>
  </si>
  <si>
    <t>1513024</t>
  </si>
  <si>
    <t>3050</t>
  </si>
  <si>
    <t>1513050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</si>
  <si>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</si>
  <si>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</si>
  <si>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</si>
  <si>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</si>
  <si>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Надання 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</si>
  <si>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3015</t>
  </si>
  <si>
    <t>1513015</t>
  </si>
  <si>
    <t>3025</t>
  </si>
  <si>
    <t>1513025</t>
  </si>
  <si>
    <t>3041</t>
  </si>
  <si>
    <t>1513041</t>
  </si>
  <si>
    <t>Надання допомоги у зв`язку з вагітністю і пологами</t>
  </si>
  <si>
    <t>3042</t>
  </si>
  <si>
    <t>1513042</t>
  </si>
  <si>
    <t>3043</t>
  </si>
  <si>
    <t>1513043</t>
  </si>
  <si>
    <t>Надання допомоги при народженні дитини</t>
  </si>
  <si>
    <t>3044</t>
  </si>
  <si>
    <t>1513044</t>
  </si>
  <si>
    <t>Надання допомоги на дітей, над якими встановлено опіку чи піклування</t>
  </si>
  <si>
    <t>3045</t>
  </si>
  <si>
    <t>1513045</t>
  </si>
  <si>
    <t>Надання  допомоги на дітей одиноким матерям</t>
  </si>
  <si>
    <t>1513046</t>
  </si>
  <si>
    <t>3046</t>
  </si>
  <si>
    <t>Надання тимчасової державної допомоги дітям</t>
  </si>
  <si>
    <t>3048</t>
  </si>
  <si>
    <t>1513048</t>
  </si>
  <si>
    <t>Надання державної соціальної допомоги малозабезпеченим сім`ям</t>
  </si>
  <si>
    <t>3016</t>
  </si>
  <si>
    <t>1513016</t>
  </si>
  <si>
    <t>Надання субсидій населенню для відшкодування витрат на оплату житлово-комунальних послуг</t>
  </si>
  <si>
    <t>3026</t>
  </si>
  <si>
    <t>1513026</t>
  </si>
  <si>
    <t>6410</t>
  </si>
  <si>
    <t>0316410</t>
  </si>
  <si>
    <t>Реалізація інвестиційних проектів</t>
  </si>
  <si>
    <t>Реалізація  інвестиційних проектів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</si>
</sst>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9"/>
      <name val="Arial Cyr"/>
      <family val="2"/>
    </font>
    <font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77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78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92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right" vertical="center" wrapText="1"/>
      <protection/>
    </xf>
    <xf numFmtId="192" fontId="42" fillId="0" borderId="16" xfId="0" applyNumberFormat="1" applyFont="1" applyBorder="1" applyAlignment="1">
      <alignment vertical="center" wrapText="1"/>
    </xf>
    <xf numFmtId="192" fontId="0" fillId="0" borderId="16" xfId="0" applyNumberFormat="1" applyFont="1" applyFill="1" applyBorder="1" applyAlignment="1" applyProtection="1">
      <alignment horizontal="right" vertical="center" wrapText="1"/>
      <protection/>
    </xf>
    <xf numFmtId="192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92" fontId="33" fillId="0" borderId="16" xfId="0" applyNumberFormat="1" applyFont="1" applyFill="1" applyBorder="1" applyAlignment="1" applyProtection="1">
      <alignment horizontal="right" vertical="center" wrapText="1"/>
      <protection/>
    </xf>
    <xf numFmtId="192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92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92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92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92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92" fontId="51" fillId="0" borderId="16" xfId="95" applyNumberFormat="1" applyFont="1" applyBorder="1" applyAlignment="1">
      <alignment vertical="top" wrapText="1"/>
      <protection/>
    </xf>
    <xf numFmtId="192" fontId="51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5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3" fillId="0" borderId="16" xfId="0" applyFont="1" applyFill="1" applyBorder="1" applyAlignment="1" applyProtection="1">
      <alignment/>
      <protection locked="0"/>
    </xf>
    <xf numFmtId="0" fontId="53" fillId="0" borderId="16" xfId="0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92" fontId="22" fillId="0" borderId="16" xfId="0" applyNumberFormat="1" applyFont="1" applyFill="1" applyBorder="1" applyAlignment="1" applyProtection="1">
      <alignment horizontal="right" vertical="center" wrapText="1"/>
      <protection/>
    </xf>
    <xf numFmtId="192" fontId="41" fillId="0" borderId="16" xfId="0" applyNumberFormat="1" applyFont="1" applyBorder="1" applyAlignment="1">
      <alignment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0" fontId="57" fillId="0" borderId="0" xfId="0" applyNumberFormat="1" applyFont="1" applyFill="1" applyAlignment="1" applyProtection="1">
      <alignment/>
      <protection/>
    </xf>
    <xf numFmtId="0" fontId="62" fillId="0" borderId="0" xfId="0" applyFont="1" applyFill="1" applyAlignment="1">
      <alignment/>
    </xf>
    <xf numFmtId="0" fontId="57" fillId="0" borderId="16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justify" vertical="center" wrapText="1"/>
    </xf>
    <xf numFmtId="49" fontId="60" fillId="13" borderId="16" xfId="0" applyNumberFormat="1" applyFont="1" applyFill="1" applyBorder="1" applyAlignment="1">
      <alignment horizontal="center" vertical="center" wrapText="1"/>
    </xf>
    <xf numFmtId="192" fontId="61" fillId="13" borderId="16" xfId="0" applyNumberFormat="1" applyFont="1" applyFill="1" applyBorder="1" applyAlignment="1">
      <alignment vertical="center"/>
    </xf>
    <xf numFmtId="192" fontId="60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92" fontId="56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1" applyNumberFormat="1" applyFont="1" applyFill="1" applyBorder="1" applyAlignment="1">
      <alignment horizontal="center" vertical="top"/>
    </xf>
    <xf numFmtId="1" fontId="42" fillId="0" borderId="16" xfId="121" applyNumberFormat="1" applyFont="1" applyBorder="1" applyAlignment="1">
      <alignment horizontal="center" vertical="top"/>
    </xf>
    <xf numFmtId="1" fontId="41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92" fontId="56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92" fontId="37" fillId="0" borderId="16" xfId="95" applyNumberFormat="1" applyFont="1" applyBorder="1" applyAlignment="1">
      <alignment vertical="top" wrapText="1"/>
      <protection/>
    </xf>
    <xf numFmtId="192" fontId="56" fillId="0" borderId="16" xfId="95" applyNumberFormat="1" applyFont="1" applyBorder="1" applyAlignment="1">
      <alignment horizontal="center" vertical="center" wrapText="1"/>
      <protection/>
    </xf>
    <xf numFmtId="192" fontId="56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2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30" fillId="0" borderId="16" xfId="105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92" fontId="54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92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92" fontId="53" fillId="4" borderId="16" xfId="0" applyNumberFormat="1" applyFont="1" applyFill="1" applyBorder="1" applyAlignment="1">
      <alignment vertical="justify"/>
    </xf>
    <xf numFmtId="3" fontId="53" fillId="4" borderId="16" xfId="0" applyNumberFormat="1" applyFont="1" applyFill="1" applyBorder="1" applyAlignment="1">
      <alignment horizontal="center" vertical="center"/>
    </xf>
    <xf numFmtId="3" fontId="57" fillId="0" borderId="16" xfId="0" applyNumberFormat="1" applyFont="1" applyFill="1" applyBorder="1" applyAlignment="1" applyProtection="1">
      <alignment horizontal="center" vertical="center"/>
      <protection/>
    </xf>
    <xf numFmtId="3" fontId="63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3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66" fillId="0" borderId="16" xfId="95" applyNumberFormat="1" applyFont="1" applyBorder="1" applyAlignment="1">
      <alignment horizontal="right" vertical="center"/>
      <protection/>
    </xf>
    <xf numFmtId="3" fontId="66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67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7" fillId="13" borderId="16" xfId="0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192" fontId="42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56" fillId="13" borderId="16" xfId="95" applyNumberFormat="1" applyFont="1" applyFill="1" applyBorder="1" applyAlignment="1">
      <alignment horizontal="center" vertical="center"/>
      <protection/>
    </xf>
    <xf numFmtId="3" fontId="56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5" applyNumberFormat="1" applyFont="1" applyFill="1" applyBorder="1" applyAlignment="1">
      <alignment vertical="center" wrapText="1"/>
      <protection/>
    </xf>
    <xf numFmtId="192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92" fontId="56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92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92" fontId="56" fillId="4" borderId="16" xfId="95" applyNumberFormat="1" applyFont="1" applyFill="1" applyBorder="1">
      <alignment vertical="top"/>
      <protection/>
    </xf>
    <xf numFmtId="3" fontId="53" fillId="4" borderId="16" xfId="95" applyNumberFormat="1" applyFont="1" applyFill="1" applyBorder="1" applyAlignment="1">
      <alignment horizontal="center" vertical="center"/>
      <protection/>
    </xf>
    <xf numFmtId="3" fontId="56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69" fillId="0" borderId="16" xfId="0" applyNumberFormat="1" applyFont="1" applyBorder="1" applyAlignment="1">
      <alignment vertical="center" wrapText="1"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53" fillId="0" borderId="20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40" fillId="13" borderId="16" xfId="0" applyNumberFormat="1" applyFont="1" applyFill="1" applyBorder="1" applyAlignment="1">
      <alignment vertical="center" wrapText="1"/>
    </xf>
    <xf numFmtId="192" fontId="37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1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7" fillId="26" borderId="16" xfId="0" applyNumberFormat="1" applyFont="1" applyFill="1" applyBorder="1" applyAlignment="1">
      <alignment horizontal="left" vertical="center" wrapText="1"/>
    </xf>
    <xf numFmtId="3" fontId="37" fillId="26" borderId="16" xfId="0" applyNumberFormat="1" applyFont="1" applyFill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7" fillId="13" borderId="16" xfId="0" applyNumberFormat="1" applyFont="1" applyFill="1" applyBorder="1" applyAlignment="1">
      <alignment horizontal="center" vertical="center" wrapText="1"/>
    </xf>
    <xf numFmtId="192" fontId="41" fillId="13" borderId="16" xfId="95" applyNumberFormat="1" applyFont="1" applyFill="1" applyBorder="1">
      <alignment vertical="top"/>
      <protection/>
    </xf>
    <xf numFmtId="49" fontId="40" fillId="13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37" fillId="26" borderId="16" xfId="95" applyNumberFormat="1" applyFont="1" applyFill="1" applyBorder="1" applyAlignment="1">
      <alignment horizontal="center" vertical="top" wrapText="1"/>
      <protection/>
    </xf>
    <xf numFmtId="4" fontId="56" fillId="0" borderId="16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192" fontId="56" fillId="13" borderId="16" xfId="95" applyNumberFormat="1" applyFont="1" applyFill="1" applyBorder="1" applyAlignment="1">
      <alignment horizontal="center" vertical="center" wrapText="1"/>
      <protection/>
    </xf>
    <xf numFmtId="3" fontId="42" fillId="13" borderId="16" xfId="95" applyNumberFormat="1" applyFont="1" applyFill="1" applyBorder="1" applyAlignment="1">
      <alignment horizontal="center" vertical="center"/>
      <protection/>
    </xf>
    <xf numFmtId="3" fontId="56" fillId="13" borderId="16" xfId="95" applyNumberFormat="1" applyFont="1" applyFill="1" applyBorder="1" applyAlignment="1">
      <alignment horizontal="center" vertical="center"/>
      <protection/>
    </xf>
    <xf numFmtId="0" fontId="33" fillId="0" borderId="16" xfId="0" applyFont="1" applyBorder="1" applyAlignment="1">
      <alignment horizontal="justify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vertical="center" wrapText="1"/>
    </xf>
    <xf numFmtId="49" fontId="7" fillId="26" borderId="18" xfId="0" applyNumberFormat="1" applyFont="1" applyFill="1" applyBorder="1" applyAlignment="1">
      <alignment wrapText="1"/>
    </xf>
    <xf numFmtId="49" fontId="7" fillId="26" borderId="18" xfId="0" applyNumberFormat="1" applyFont="1" applyFill="1" applyBorder="1" applyAlignment="1">
      <alignment horizontal="right" wrapText="1"/>
    </xf>
    <xf numFmtId="0" fontId="7" fillId="0" borderId="16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1" fillId="13" borderId="16" xfId="0" applyFont="1" applyFill="1" applyBorder="1" applyAlignment="1">
      <alignment horizontal="left" vertical="center" wrapText="1"/>
    </xf>
    <xf numFmtId="192" fontId="37" fillId="0" borderId="16" xfId="95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2" fontId="33" fillId="0" borderId="16" xfId="105" applyNumberFormat="1" applyFont="1" applyBorder="1" applyAlignment="1">
      <alignment vertical="center" wrapText="1"/>
      <protection/>
    </xf>
    <xf numFmtId="2" fontId="70" fillId="0" borderId="16" xfId="0" applyNumberFormat="1" applyFont="1" applyBorder="1" applyAlignment="1">
      <alignment vertical="center" wrapText="1"/>
    </xf>
    <xf numFmtId="2" fontId="71" fillId="13" borderId="16" xfId="0" applyNumberFormat="1" applyFont="1" applyFill="1" applyBorder="1" applyAlignment="1" quotePrefix="1">
      <alignment vertical="center" wrapText="1"/>
    </xf>
    <xf numFmtId="0" fontId="68" fillId="0" borderId="0" xfId="0" applyNumberFormat="1" applyFont="1" applyFill="1" applyAlignment="1" applyProtection="1">
      <alignment/>
      <protection/>
    </xf>
    <xf numFmtId="192" fontId="42" fillId="0" borderId="16" xfId="95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68" fillId="0" borderId="0" xfId="0" applyFont="1" applyFill="1" applyAlignment="1">
      <alignment/>
    </xf>
    <xf numFmtId="192" fontId="42" fillId="26" borderId="16" xfId="95" applyNumberFormat="1" applyFont="1" applyFill="1" applyBorder="1" applyAlignment="1">
      <alignment horizontal="center" vertical="top" wrapText="1"/>
      <protection/>
    </xf>
    <xf numFmtId="192" fontId="42" fillId="0" borderId="16" xfId="95" applyNumberFormat="1" applyFont="1" applyBorder="1" applyAlignment="1">
      <alignment vertical="top" wrapText="1"/>
      <protection/>
    </xf>
    <xf numFmtId="0" fontId="42" fillId="0" borderId="16" xfId="0" applyFont="1" applyBorder="1" applyAlignment="1">
      <alignment horizontal="justify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68" fillId="0" borderId="0" xfId="0" applyNumberFormat="1" applyFont="1" applyFill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55" fillId="0" borderId="21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6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3" fontId="56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3" fillId="13" borderId="20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2" fillId="0" borderId="0" xfId="0" applyNumberFormat="1" applyFont="1" applyFill="1" applyAlignment="1" applyProtection="1">
      <alignment horizontal="center"/>
      <protection/>
    </xf>
    <xf numFmtId="0" fontId="72" fillId="0" borderId="0" xfId="0" applyFont="1" applyAlignment="1">
      <alignment/>
    </xf>
    <xf numFmtId="3" fontId="56" fillId="0" borderId="20" xfId="95" applyNumberFormat="1" applyFont="1" applyBorder="1" applyAlignment="1">
      <alignment horizontal="center" vertical="center"/>
      <protection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3" fontId="42" fillId="0" borderId="20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3" fontId="53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2" fillId="13" borderId="19" xfId="0" applyFont="1" applyFill="1" applyBorder="1" applyAlignment="1">
      <alignment horizontal="center" vertical="center"/>
    </xf>
    <xf numFmtId="3" fontId="53" fillId="26" borderId="20" xfId="95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horizontal="center" vertical="center"/>
    </xf>
    <xf numFmtId="3" fontId="54" fillId="4" borderId="2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 applyProtection="1">
      <alignment/>
      <protection/>
    </xf>
    <xf numFmtId="0" fontId="68" fillId="0" borderId="0" xfId="0" applyFont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5"/>
  <sheetViews>
    <sheetView showGridLines="0" showZeros="0" zoomScaleSheetLayoutView="75" zoomScalePageLayoutView="0" workbookViewId="0" topLeftCell="A64">
      <selection activeCell="J3" sqref="J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367" t="s">
        <v>130</v>
      </c>
      <c r="D3" s="367"/>
      <c r="E3" s="367"/>
      <c r="F3" s="367"/>
      <c r="M3" s="2"/>
    </row>
    <row r="4" spans="1:5" ht="65.25" customHeight="1">
      <c r="A4" s="368" t="s">
        <v>314</v>
      </c>
      <c r="B4" s="369"/>
      <c r="C4" s="369"/>
      <c r="D4" s="369"/>
      <c r="E4" s="369"/>
    </row>
    <row r="5" spans="2:6" ht="12.75">
      <c r="B5" s="63"/>
      <c r="C5" s="63"/>
      <c r="D5" s="63"/>
      <c r="E5" s="63"/>
      <c r="F5" s="65" t="s">
        <v>108</v>
      </c>
    </row>
    <row r="6" spans="1:6" ht="25.5" customHeight="1">
      <c r="A6" s="370" t="s">
        <v>34</v>
      </c>
      <c r="B6" s="370" t="s">
        <v>35</v>
      </c>
      <c r="C6" s="370" t="s">
        <v>59</v>
      </c>
      <c r="D6" s="370" t="s">
        <v>56</v>
      </c>
      <c r="E6" s="370" t="s">
        <v>57</v>
      </c>
      <c r="F6" s="370"/>
    </row>
    <row r="7" spans="1:6" ht="49.5" customHeight="1">
      <c r="A7" s="370"/>
      <c r="B7" s="370"/>
      <c r="C7" s="370"/>
      <c r="D7" s="370"/>
      <c r="E7" s="56" t="s">
        <v>59</v>
      </c>
      <c r="F7" s="54" t="s">
        <v>68</v>
      </c>
    </row>
    <row r="8" spans="1:253" s="44" customFormat="1" ht="31.5" customHeight="1">
      <c r="A8" s="40">
        <v>10000000</v>
      </c>
      <c r="B8" s="41" t="s">
        <v>37</v>
      </c>
      <c r="C8" s="151">
        <f>C9</f>
        <v>13085250</v>
      </c>
      <c r="D8" s="151">
        <f>D9</f>
        <v>13085250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38</v>
      </c>
      <c r="C9" s="50">
        <f>C10+C11</f>
        <v>13085250</v>
      </c>
      <c r="D9" s="50">
        <f>D10+D11</f>
        <v>13085250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292</v>
      </c>
      <c r="C10" s="51">
        <v>13085250</v>
      </c>
      <c r="D10" s="51">
        <v>13085250</v>
      </c>
      <c r="E10" s="59"/>
      <c r="F10" s="59"/>
    </row>
    <row r="11" spans="1:6" s="61" customFormat="1" ht="30.75" customHeight="1" hidden="1">
      <c r="A11" s="55">
        <v>11020200</v>
      </c>
      <c r="B11" s="58" t="s">
        <v>294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71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69</v>
      </c>
      <c r="B14" s="58" t="s">
        <v>69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72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69</v>
      </c>
      <c r="B16" s="58" t="s">
        <v>69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49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69</v>
      </c>
      <c r="B18" s="58" t="s">
        <v>69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73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69</v>
      </c>
      <c r="B20" s="58" t="s">
        <v>69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74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69</v>
      </c>
      <c r="B22" s="58" t="s">
        <v>69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50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69</v>
      </c>
      <c r="B24" s="58" t="s">
        <v>69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102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69</v>
      </c>
      <c r="B26" s="58" t="s">
        <v>69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39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69</v>
      </c>
      <c r="B28" s="58" t="s">
        <v>69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40</v>
      </c>
      <c r="C29" s="150">
        <f>D29+E29</f>
        <v>2149300</v>
      </c>
      <c r="D29" s="151">
        <f>D36+D38+D33</f>
        <v>30000</v>
      </c>
      <c r="E29" s="151">
        <f>E36+E38</f>
        <v>2119300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41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69</v>
      </c>
      <c r="B31" s="58" t="s">
        <v>75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42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>
      <c r="A33" s="55">
        <v>22012600</v>
      </c>
      <c r="B33" s="58" t="s">
        <v>439</v>
      </c>
      <c r="C33" s="59">
        <v>28000</v>
      </c>
      <c r="D33" s="60">
        <v>28000</v>
      </c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76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69</v>
      </c>
      <c r="B35" s="58" t="s">
        <v>69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51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69</v>
      </c>
      <c r="B37" s="58" t="s">
        <v>69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77</v>
      </c>
      <c r="C38" s="51">
        <v>2119300</v>
      </c>
      <c r="D38" s="51"/>
      <c r="E38" s="51">
        <v>2119300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89" t="s">
        <v>309</v>
      </c>
      <c r="C39" s="150">
        <f>D39+E39</f>
        <v>15234550</v>
      </c>
      <c r="D39" s="150">
        <f>D8+D29</f>
        <v>13115250</v>
      </c>
      <c r="E39" s="150">
        <f>E8+E29</f>
        <v>2119300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52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53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69</v>
      </c>
      <c r="B42" s="58" t="s">
        <v>69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54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69</v>
      </c>
      <c r="B44" s="58" t="s">
        <v>69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78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69</v>
      </c>
      <c r="B46" s="58" t="s">
        <v>69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36</v>
      </c>
      <c r="C47" s="150">
        <f>D47+E47</f>
        <v>103422990</v>
      </c>
      <c r="D47" s="151">
        <f>D51+D54</f>
        <v>103221990</v>
      </c>
      <c r="E47" s="151">
        <f>E51+E54</f>
        <v>201000</v>
      </c>
      <c r="F47" s="151">
        <f>F51+F54</f>
        <v>201000</v>
      </c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89"/>
      <c r="B48" s="130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89"/>
      <c r="B49" s="130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89"/>
      <c r="B50" s="130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89">
        <v>41020000</v>
      </c>
      <c r="B51" s="130" t="s">
        <v>79</v>
      </c>
      <c r="C51" s="150">
        <f>D51+E51</f>
        <v>13103300</v>
      </c>
      <c r="D51" s="150">
        <f>D52+D53</f>
        <v>13103300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295</v>
      </c>
      <c r="C52" s="51">
        <v>5108900</v>
      </c>
      <c r="D52" s="51">
        <v>5108900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56.25" customHeight="1">
      <c r="A53" s="55">
        <v>41020200</v>
      </c>
      <c r="B53" s="135" t="s">
        <v>300</v>
      </c>
      <c r="C53" s="51">
        <v>7994400</v>
      </c>
      <c r="D53" s="51">
        <v>7994400</v>
      </c>
      <c r="E53" s="51"/>
      <c r="F53" s="51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20.25" customHeight="1">
      <c r="A54" s="89">
        <v>41030000</v>
      </c>
      <c r="B54" s="130" t="s">
        <v>80</v>
      </c>
      <c r="C54" s="150">
        <f>D54+E54</f>
        <v>90319690</v>
      </c>
      <c r="D54" s="150">
        <f>D55+D56+D57+D58+D59+D60+D61+D62+D67+D68+D66+D65+D69+D64+D63+D70+D71</f>
        <v>90118690</v>
      </c>
      <c r="E54" s="150">
        <f>E55+E56+E57+E58+E59+E60+E61+E62+E67+E68+E66+E65+E69+E64+E63+E70+E71</f>
        <v>201000</v>
      </c>
      <c r="F54" s="150">
        <f>F55+F56+F57+F58+F59+F60+F61+F62+F67+F68+F66+F65+F69+F64+F63+F70+F71</f>
        <v>201000</v>
      </c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60.75" customHeight="1">
      <c r="A55" s="55">
        <v>41030600</v>
      </c>
      <c r="B55" s="131" t="s">
        <v>306</v>
      </c>
      <c r="C55" s="51">
        <v>17693000</v>
      </c>
      <c r="D55" s="50">
        <v>17693000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90" customHeight="1">
      <c r="A56" s="55">
        <v>41030800</v>
      </c>
      <c r="B56" s="131" t="s">
        <v>297</v>
      </c>
      <c r="C56" s="51">
        <v>6705400</v>
      </c>
      <c r="D56" s="50">
        <v>6705400</v>
      </c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62" customFormat="1" ht="169.5" customHeight="1" hidden="1">
      <c r="A57" s="55">
        <v>41030900</v>
      </c>
      <c r="B57" s="131" t="s">
        <v>302</v>
      </c>
      <c r="C57" s="51"/>
      <c r="D57" s="50"/>
      <c r="E57" s="50"/>
      <c r="F57" s="50"/>
      <c r="G57" s="61"/>
      <c r="H57" s="61"/>
      <c r="I57" s="61"/>
      <c r="J57" s="61"/>
      <c r="K57" s="61"/>
      <c r="L57" s="61"/>
      <c r="IK57" s="61"/>
      <c r="IL57" s="61"/>
      <c r="IM57" s="61"/>
      <c r="IN57" s="61"/>
      <c r="IO57" s="61"/>
      <c r="IP57" s="61"/>
      <c r="IQ57" s="61"/>
      <c r="IR57" s="61"/>
      <c r="IS57" s="61"/>
    </row>
    <row r="58" spans="1:253" s="45" customFormat="1" ht="48" customHeight="1">
      <c r="A58" s="55">
        <v>41031000</v>
      </c>
      <c r="B58" s="131" t="s">
        <v>303</v>
      </c>
      <c r="C58" s="51">
        <v>6586800</v>
      </c>
      <c r="D58" s="50">
        <v>6586800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123" customHeight="1">
      <c r="A59" s="55">
        <v>41035800</v>
      </c>
      <c r="B59" s="131" t="s">
        <v>298</v>
      </c>
      <c r="C59" s="51">
        <v>449100</v>
      </c>
      <c r="D59" s="50">
        <v>449100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8" customHeight="1">
      <c r="A60" s="55">
        <v>41035000</v>
      </c>
      <c r="B60" s="132" t="s">
        <v>304</v>
      </c>
      <c r="C60" s="51">
        <v>24300</v>
      </c>
      <c r="D60" s="50">
        <v>24300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9" customHeight="1">
      <c r="A61" s="55">
        <v>41035000</v>
      </c>
      <c r="B61" s="133" t="s">
        <v>424</v>
      </c>
      <c r="C61" s="51">
        <v>49200</v>
      </c>
      <c r="D61" s="50">
        <v>49200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2.25" customHeight="1">
      <c r="A62" s="55">
        <v>41035000</v>
      </c>
      <c r="B62" s="134" t="s">
        <v>305</v>
      </c>
      <c r="C62" s="51">
        <v>4500</v>
      </c>
      <c r="D62" s="50">
        <v>4500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52.5" customHeight="1">
      <c r="A63" s="55">
        <v>41035000</v>
      </c>
      <c r="B63" s="134" t="s">
        <v>139</v>
      </c>
      <c r="C63" s="51">
        <v>31500</v>
      </c>
      <c r="D63" s="50">
        <v>31500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33" customHeight="1">
      <c r="A64" s="55">
        <v>41035000</v>
      </c>
      <c r="B64" s="134" t="s">
        <v>390</v>
      </c>
      <c r="C64" s="51">
        <v>7851440</v>
      </c>
      <c r="D64" s="50">
        <v>7851440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31.5" customHeight="1">
      <c r="A65" s="55">
        <v>41033900</v>
      </c>
      <c r="B65" s="134" t="s">
        <v>307</v>
      </c>
      <c r="C65" s="51">
        <v>26101500</v>
      </c>
      <c r="D65" s="50">
        <v>26101500</v>
      </c>
      <c r="E65" s="50"/>
      <c r="F65" s="50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48" customHeight="1">
      <c r="A66" s="55">
        <v>41035400</v>
      </c>
      <c r="B66" s="134" t="s">
        <v>610</v>
      </c>
      <c r="C66" s="51">
        <v>90050</v>
      </c>
      <c r="D66" s="50">
        <v>90050</v>
      </c>
      <c r="E66" s="50"/>
      <c r="F66" s="50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50.25" customHeight="1">
      <c r="A67" s="55">
        <v>41034200</v>
      </c>
      <c r="B67" s="135" t="s">
        <v>345</v>
      </c>
      <c r="C67" s="51">
        <v>255300</v>
      </c>
      <c r="D67" s="50">
        <v>255300</v>
      </c>
      <c r="E67" s="50"/>
      <c r="F67" s="50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5" customFormat="1" ht="27.75" customHeight="1">
      <c r="A68" s="55">
        <v>41034200</v>
      </c>
      <c r="B68" s="135" t="s">
        <v>308</v>
      </c>
      <c r="C68" s="51">
        <v>22984100</v>
      </c>
      <c r="D68" s="50">
        <v>22984100</v>
      </c>
      <c r="E68" s="52"/>
      <c r="F68" s="52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45" customFormat="1" ht="54.75" customHeight="1">
      <c r="A69" s="55">
        <v>41033600</v>
      </c>
      <c r="B69" s="135" t="s">
        <v>440</v>
      </c>
      <c r="C69" s="51">
        <v>458700</v>
      </c>
      <c r="D69" s="50">
        <v>458700</v>
      </c>
      <c r="E69" s="52"/>
      <c r="F69" s="52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45" customFormat="1" ht="54.75" customHeight="1">
      <c r="A70" s="55">
        <v>41037000</v>
      </c>
      <c r="B70" s="135" t="s">
        <v>331</v>
      </c>
      <c r="C70" s="51">
        <v>108800</v>
      </c>
      <c r="D70" s="50">
        <v>108800</v>
      </c>
      <c r="E70" s="52"/>
      <c r="F70" s="52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45" customFormat="1" ht="54.75" customHeight="1">
      <c r="A71" s="55">
        <v>41034500</v>
      </c>
      <c r="B71" s="135" t="s">
        <v>275</v>
      </c>
      <c r="C71" s="51">
        <v>926000</v>
      </c>
      <c r="D71" s="50">
        <v>725000</v>
      </c>
      <c r="E71" s="50">
        <v>201000</v>
      </c>
      <c r="F71" s="50">
        <v>201000</v>
      </c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45" customFormat="1" ht="27.75" customHeight="1">
      <c r="A72" s="48"/>
      <c r="B72" s="53" t="s">
        <v>81</v>
      </c>
      <c r="C72" s="150">
        <f>D72+E72</f>
        <v>118657540</v>
      </c>
      <c r="D72" s="151">
        <f>D39+D47</f>
        <v>116337240</v>
      </c>
      <c r="E72" s="151">
        <f>E39+E47</f>
        <v>2320300</v>
      </c>
      <c r="F72" s="151">
        <f>F39+F47</f>
        <v>201000</v>
      </c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5" spans="1:4" ht="15.75">
      <c r="A75" s="136"/>
      <c r="B75" s="127"/>
      <c r="C75" s="137"/>
      <c r="D75" s="137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="75" zoomScaleNormal="75" zoomScalePageLayoutView="0" workbookViewId="0" topLeftCell="A2">
      <selection activeCell="T7" sqref="T7"/>
    </sheetView>
  </sheetViews>
  <sheetFormatPr defaultColWidth="9.16015625" defaultRowHeight="12.75" customHeight="1"/>
  <cols>
    <col min="1" max="1" width="10" style="2" customWidth="1"/>
    <col min="2" max="2" width="34" style="2" customWidth="1"/>
    <col min="3" max="3" width="20.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67" t="s">
        <v>131</v>
      </c>
      <c r="D3" s="367"/>
      <c r="E3" s="367"/>
      <c r="F3" s="367"/>
      <c r="M3" s="2"/>
    </row>
    <row r="4" spans="1:13" ht="33.75" customHeight="1">
      <c r="A4" s="374"/>
      <c r="B4" s="375"/>
      <c r="C4" s="375"/>
      <c r="D4" s="375"/>
      <c r="E4" s="375"/>
      <c r="F4" s="375"/>
      <c r="M4" s="2"/>
    </row>
    <row r="5" spans="1:6" ht="39" customHeight="1">
      <c r="A5" s="373" t="s">
        <v>12</v>
      </c>
      <c r="B5" s="373"/>
      <c r="C5" s="373"/>
      <c r="D5" s="373"/>
      <c r="E5" s="373"/>
      <c r="F5" s="373"/>
    </row>
    <row r="6" spans="1:6" ht="20.25" customHeight="1">
      <c r="A6" s="376" t="s">
        <v>11</v>
      </c>
      <c r="B6" s="377"/>
      <c r="C6" s="376"/>
      <c r="D6" s="376"/>
      <c r="E6" s="376"/>
      <c r="F6" s="376"/>
    </row>
    <row r="7" spans="1:6" ht="12.75" customHeight="1">
      <c r="A7" s="371"/>
      <c r="B7" s="371"/>
      <c r="C7" s="371"/>
      <c r="D7" s="371"/>
      <c r="E7" s="371"/>
      <c r="F7" s="64" t="s">
        <v>108</v>
      </c>
    </row>
    <row r="8" spans="1:12" s="31" customFormat="1" ht="24.75" customHeight="1">
      <c r="A8" s="372" t="s">
        <v>34</v>
      </c>
      <c r="B8" s="372" t="s">
        <v>351</v>
      </c>
      <c r="C8" s="372" t="s">
        <v>59</v>
      </c>
      <c r="D8" s="372" t="s">
        <v>56</v>
      </c>
      <c r="E8" s="372" t="s">
        <v>57</v>
      </c>
      <c r="F8" s="372"/>
      <c r="G8" s="30"/>
      <c r="H8" s="30"/>
      <c r="I8" s="30"/>
      <c r="J8" s="30"/>
      <c r="K8" s="30"/>
      <c r="L8" s="30"/>
    </row>
    <row r="9" spans="1:12" s="31" customFormat="1" ht="38.25" customHeight="1">
      <c r="A9" s="372"/>
      <c r="B9" s="372"/>
      <c r="C9" s="372"/>
      <c r="D9" s="372"/>
      <c r="E9" s="253" t="s">
        <v>59</v>
      </c>
      <c r="F9" s="254" t="s">
        <v>68</v>
      </c>
      <c r="G9" s="30"/>
      <c r="H9" s="30"/>
      <c r="I9" s="30"/>
      <c r="J9" s="30"/>
      <c r="K9" s="30"/>
      <c r="L9" s="30"/>
    </row>
    <row r="10" spans="1:12" s="31" customFormat="1" ht="38.25" customHeight="1">
      <c r="A10" s="253"/>
      <c r="B10" s="253" t="s">
        <v>467</v>
      </c>
      <c r="C10" s="283"/>
      <c r="D10" s="253">
        <v>2919427</v>
      </c>
      <c r="E10" s="272">
        <v>1569975</v>
      </c>
      <c r="F10" s="272">
        <v>1569975</v>
      </c>
      <c r="G10" s="30"/>
      <c r="H10" s="30"/>
      <c r="I10" s="30"/>
      <c r="J10" s="30"/>
      <c r="K10" s="30"/>
      <c r="L10" s="30"/>
    </row>
    <row r="11" spans="1:12" s="256" customFormat="1" ht="36" customHeight="1" hidden="1">
      <c r="A11" s="275">
        <v>208000</v>
      </c>
      <c r="B11" s="273" t="s">
        <v>415</v>
      </c>
      <c r="C11" s="284">
        <f>D11+E11</f>
        <v>0</v>
      </c>
      <c r="D11" s="272"/>
      <c r="E11" s="272"/>
      <c r="F11" s="272"/>
      <c r="G11" s="255"/>
      <c r="H11" s="255"/>
      <c r="I11" s="255"/>
      <c r="J11" s="255"/>
      <c r="K11" s="255"/>
      <c r="L11" s="255"/>
    </row>
    <row r="12" spans="1:12" s="256" customFormat="1" ht="36" customHeight="1" hidden="1">
      <c r="A12" s="275">
        <v>208100</v>
      </c>
      <c r="B12" s="273" t="s">
        <v>416</v>
      </c>
      <c r="C12" s="283">
        <f>D12+E12</f>
        <v>0</v>
      </c>
      <c r="D12" s="272"/>
      <c r="E12" s="272"/>
      <c r="F12" s="276"/>
      <c r="G12" s="255"/>
      <c r="H12" s="255"/>
      <c r="I12" s="255"/>
      <c r="J12" s="255"/>
      <c r="K12" s="255"/>
      <c r="L12" s="255"/>
    </row>
    <row r="13" spans="1:12" s="256" customFormat="1" ht="44.25" customHeight="1" hidden="1">
      <c r="A13" s="275">
        <v>208400</v>
      </c>
      <c r="B13" s="273" t="s">
        <v>352</v>
      </c>
      <c r="C13" s="283"/>
      <c r="D13" s="272"/>
      <c r="E13" s="272"/>
      <c r="F13" s="272"/>
      <c r="G13" s="255"/>
      <c r="H13" s="255"/>
      <c r="I13" s="255"/>
      <c r="J13" s="255"/>
      <c r="K13" s="255"/>
      <c r="L13" s="255"/>
    </row>
    <row r="14" spans="1:12" s="256" customFormat="1" ht="44.25" customHeight="1">
      <c r="A14" s="275">
        <v>208000</v>
      </c>
      <c r="B14" s="273" t="s">
        <v>329</v>
      </c>
      <c r="C14" s="283">
        <f>D14+E14</f>
        <v>4489402</v>
      </c>
      <c r="D14" s="253">
        <v>2919427</v>
      </c>
      <c r="E14" s="272">
        <f>E15+E16</f>
        <v>1569975</v>
      </c>
      <c r="F14" s="272">
        <f>F15+F16</f>
        <v>1569975</v>
      </c>
      <c r="G14" s="255"/>
      <c r="H14" s="255"/>
      <c r="I14" s="255"/>
      <c r="J14" s="255"/>
      <c r="K14" s="255"/>
      <c r="L14" s="255"/>
    </row>
    <row r="15" spans="1:12" s="256" customFormat="1" ht="44.25" customHeight="1">
      <c r="A15" s="275">
        <v>208100</v>
      </c>
      <c r="B15" s="273" t="s">
        <v>416</v>
      </c>
      <c r="C15" s="283">
        <f>D15+E15</f>
        <v>4489402</v>
      </c>
      <c r="D15" s="272">
        <v>4266777</v>
      </c>
      <c r="E15" s="272">
        <v>222625</v>
      </c>
      <c r="F15" s="272">
        <v>222625</v>
      </c>
      <c r="G15" s="255"/>
      <c r="H15" s="255"/>
      <c r="I15" s="255"/>
      <c r="J15" s="255"/>
      <c r="K15" s="255"/>
      <c r="L15" s="255"/>
    </row>
    <row r="16" spans="1:12" s="256" customFormat="1" ht="44.25" customHeight="1">
      <c r="A16" s="275">
        <v>208400</v>
      </c>
      <c r="B16" s="295" t="s">
        <v>352</v>
      </c>
      <c r="C16" s="283"/>
      <c r="D16" s="272">
        <v>-1347350</v>
      </c>
      <c r="E16" s="272">
        <v>1347350</v>
      </c>
      <c r="F16" s="272">
        <v>1347350</v>
      </c>
      <c r="G16" s="255"/>
      <c r="H16" s="255"/>
      <c r="I16" s="255"/>
      <c r="J16" s="255"/>
      <c r="K16" s="255"/>
      <c r="L16" s="255"/>
    </row>
    <row r="17" spans="1:12" s="256" customFormat="1" ht="48.75" customHeight="1">
      <c r="A17" s="275">
        <v>600000</v>
      </c>
      <c r="B17" s="273" t="s">
        <v>404</v>
      </c>
      <c r="C17" s="283"/>
      <c r="D17" s="253">
        <v>2919427</v>
      </c>
      <c r="E17" s="272">
        <v>1569975</v>
      </c>
      <c r="F17" s="272">
        <v>1569975</v>
      </c>
      <c r="G17" s="255"/>
      <c r="H17" s="255"/>
      <c r="I17" s="255"/>
      <c r="J17" s="255"/>
      <c r="K17" s="255"/>
      <c r="L17" s="255"/>
    </row>
    <row r="18" spans="1:12" s="258" customFormat="1" ht="54.75" customHeight="1">
      <c r="A18" s="275">
        <v>602000</v>
      </c>
      <c r="B18" s="274" t="s">
        <v>405</v>
      </c>
      <c r="C18" s="283">
        <f>D18+E18</f>
        <v>4489402</v>
      </c>
      <c r="D18" s="253">
        <v>2919427</v>
      </c>
      <c r="E18" s="272">
        <f>E20+E21</f>
        <v>1569975</v>
      </c>
      <c r="F18" s="272">
        <f>F20+F21</f>
        <v>1569975</v>
      </c>
      <c r="G18" s="257"/>
      <c r="H18" s="257"/>
      <c r="I18" s="257"/>
      <c r="J18" s="257"/>
      <c r="K18" s="257"/>
      <c r="L18" s="257"/>
    </row>
    <row r="19" spans="1:12" s="258" customFormat="1" ht="42.75" customHeight="1" hidden="1">
      <c r="A19" s="275">
        <v>602100</v>
      </c>
      <c r="B19" s="274" t="s">
        <v>416</v>
      </c>
      <c r="C19" s="283">
        <f>D19+E19</f>
        <v>0</v>
      </c>
      <c r="D19" s="272"/>
      <c r="E19" s="272"/>
      <c r="F19" s="272"/>
      <c r="G19" s="257"/>
      <c r="H19" s="257"/>
      <c r="I19" s="257"/>
      <c r="J19" s="257"/>
      <c r="K19" s="257"/>
      <c r="L19" s="257"/>
    </row>
    <row r="20" spans="1:12" s="258" customFormat="1" ht="42.75" customHeight="1">
      <c r="A20" s="275">
        <v>602100</v>
      </c>
      <c r="B20" s="273" t="s">
        <v>416</v>
      </c>
      <c r="C20" s="283">
        <f>D20+E20</f>
        <v>4489402</v>
      </c>
      <c r="D20" s="272">
        <v>4266777</v>
      </c>
      <c r="E20" s="272">
        <v>222625</v>
      </c>
      <c r="F20" s="272">
        <v>222625</v>
      </c>
      <c r="G20" s="257"/>
      <c r="H20" s="257"/>
      <c r="I20" s="257"/>
      <c r="J20" s="257"/>
      <c r="K20" s="257"/>
      <c r="L20" s="257"/>
    </row>
    <row r="21" spans="1:12" s="258" customFormat="1" ht="82.5" customHeight="1">
      <c r="A21" s="275">
        <v>602400</v>
      </c>
      <c r="B21" s="295" t="s">
        <v>352</v>
      </c>
      <c r="C21" s="283"/>
      <c r="D21" s="253">
        <v>-1347350</v>
      </c>
      <c r="E21" s="272">
        <v>1347350</v>
      </c>
      <c r="F21" s="272">
        <v>1347350</v>
      </c>
      <c r="G21" s="257"/>
      <c r="H21" s="257"/>
      <c r="I21" s="257"/>
      <c r="J21" s="257"/>
      <c r="K21" s="257"/>
      <c r="L21" s="257"/>
    </row>
    <row r="22" spans="1:12" s="258" customFormat="1" ht="57" customHeight="1">
      <c r="A22" s="275"/>
      <c r="B22" s="295" t="s">
        <v>330</v>
      </c>
      <c r="C22" s="283">
        <f>D22+E22</f>
        <v>4489402</v>
      </c>
      <c r="D22" s="253">
        <v>2919427</v>
      </c>
      <c r="E22" s="272">
        <v>1569975</v>
      </c>
      <c r="F22" s="272">
        <v>1569975</v>
      </c>
      <c r="G22" s="257"/>
      <c r="H22" s="257"/>
      <c r="I22" s="257"/>
      <c r="J22" s="257"/>
      <c r="K22" s="257"/>
      <c r="L22" s="257"/>
    </row>
    <row r="23" spans="1:12" s="298" customFormat="1" ht="46.5" customHeight="1" hidden="1">
      <c r="A23" s="299"/>
      <c r="B23" s="295"/>
      <c r="C23" s="296"/>
      <c r="D23" s="253"/>
      <c r="E23" s="253"/>
      <c r="F23" s="253"/>
      <c r="G23" s="297"/>
      <c r="H23" s="297"/>
      <c r="I23" s="297"/>
      <c r="J23" s="297"/>
      <c r="K23" s="297"/>
      <c r="L23" s="297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91"/>
      <c r="B26" s="92"/>
    </row>
  </sheetData>
  <sheetProtection/>
  <mergeCells count="10">
    <mergeCell ref="A7:E7"/>
    <mergeCell ref="C3:F3"/>
    <mergeCell ref="C8:C9"/>
    <mergeCell ref="D8:D9"/>
    <mergeCell ref="E8:F8"/>
    <mergeCell ref="B8:B9"/>
    <mergeCell ref="A8:A9"/>
    <mergeCell ref="A5:F5"/>
    <mergeCell ref="A4:F4"/>
    <mergeCell ref="A6:F6"/>
  </mergeCells>
  <printOptions horizontalCentered="1"/>
  <pageMargins left="1.141732283464567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76"/>
  <sheetViews>
    <sheetView showGridLines="0" showZeros="0" view="pageBreakPreview" zoomScale="60" zoomScalePageLayoutView="0" workbookViewId="0" topLeftCell="D1">
      <pane xSplit="4" ySplit="9" topLeftCell="H136" activePane="bottomRight" state="frozen"/>
      <selection pane="topLeft" activeCell="D1" sqref="D1"/>
      <selection pane="topRight" activeCell="H1" sqref="H1"/>
      <selection pane="bottomLeft" activeCell="D10" sqref="D10"/>
      <selection pane="bottomRight" activeCell="B4" sqref="B4:T4"/>
    </sheetView>
  </sheetViews>
  <sheetFormatPr defaultColWidth="9.16015625" defaultRowHeight="12.75"/>
  <cols>
    <col min="1" max="1" width="3.83203125" style="7" hidden="1" customWidth="1"/>
    <col min="2" max="3" width="12.33203125" style="74" hidden="1" customWidth="1"/>
    <col min="4" max="6" width="11.66015625" style="74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77.25" customHeight="1">
      <c r="O2" s="367" t="s">
        <v>132</v>
      </c>
      <c r="P2" s="367"/>
      <c r="Q2" s="367"/>
      <c r="R2" s="367"/>
      <c r="S2" s="367"/>
      <c r="T2" s="367"/>
    </row>
    <row r="3" spans="4:20" ht="22.5" customHeight="1">
      <c r="D3" s="378" t="s">
        <v>337</v>
      </c>
      <c r="E3" s="378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</row>
    <row r="4" spans="1:20" ht="38.25" customHeight="1">
      <c r="A4" s="2"/>
      <c r="B4" s="362" t="s">
        <v>465</v>
      </c>
      <c r="C4" s="362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</row>
    <row r="5" spans="2:20" ht="18.75">
      <c r="B5" s="75"/>
      <c r="C5" s="75"/>
      <c r="D5" s="76"/>
      <c r="E5" s="76"/>
      <c r="F5" s="76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65" t="s">
        <v>108</v>
      </c>
    </row>
    <row r="6" spans="1:20" ht="21.75" customHeight="1">
      <c r="A6" s="11"/>
      <c r="B6" s="366" t="s">
        <v>104</v>
      </c>
      <c r="C6" s="366" t="s">
        <v>456</v>
      </c>
      <c r="D6" s="366" t="s">
        <v>458</v>
      </c>
      <c r="E6" s="379" t="s">
        <v>562</v>
      </c>
      <c r="F6" s="379" t="s">
        <v>563</v>
      </c>
      <c r="G6" s="380" t="s">
        <v>558</v>
      </c>
      <c r="H6" s="372" t="s">
        <v>56</v>
      </c>
      <c r="I6" s="372"/>
      <c r="J6" s="372"/>
      <c r="K6" s="372"/>
      <c r="L6" s="372"/>
      <c r="M6" s="383" t="s">
        <v>57</v>
      </c>
      <c r="N6" s="384"/>
      <c r="O6" s="384"/>
      <c r="P6" s="384"/>
      <c r="Q6" s="384"/>
      <c r="R6" s="384"/>
      <c r="S6" s="385"/>
      <c r="T6" s="372" t="s">
        <v>58</v>
      </c>
    </row>
    <row r="7" spans="1:20" ht="16.5" customHeight="1">
      <c r="A7" s="12"/>
      <c r="B7" s="360"/>
      <c r="C7" s="360"/>
      <c r="D7" s="360"/>
      <c r="E7" s="379"/>
      <c r="F7" s="379"/>
      <c r="G7" s="364"/>
      <c r="H7" s="364" t="s">
        <v>59</v>
      </c>
      <c r="I7" s="382" t="s">
        <v>60</v>
      </c>
      <c r="J7" s="364" t="s">
        <v>61</v>
      </c>
      <c r="K7" s="364"/>
      <c r="L7" s="382" t="s">
        <v>62</v>
      </c>
      <c r="M7" s="364" t="s">
        <v>59</v>
      </c>
      <c r="N7" s="382" t="s">
        <v>60</v>
      </c>
      <c r="O7" s="364" t="s">
        <v>61</v>
      </c>
      <c r="P7" s="364"/>
      <c r="Q7" s="382" t="s">
        <v>62</v>
      </c>
      <c r="R7" s="388" t="s">
        <v>61</v>
      </c>
      <c r="S7" s="389"/>
      <c r="T7" s="372"/>
    </row>
    <row r="8" spans="1:20" ht="20.25" customHeight="1">
      <c r="A8" s="13"/>
      <c r="B8" s="360"/>
      <c r="C8" s="360"/>
      <c r="D8" s="360"/>
      <c r="E8" s="379"/>
      <c r="F8" s="379"/>
      <c r="G8" s="364"/>
      <c r="H8" s="364"/>
      <c r="I8" s="382"/>
      <c r="J8" s="364" t="s">
        <v>63</v>
      </c>
      <c r="K8" s="364" t="s">
        <v>64</v>
      </c>
      <c r="L8" s="382"/>
      <c r="M8" s="364"/>
      <c r="N8" s="382"/>
      <c r="O8" s="364" t="s">
        <v>63</v>
      </c>
      <c r="P8" s="364" t="s">
        <v>64</v>
      </c>
      <c r="Q8" s="382"/>
      <c r="R8" s="380" t="s">
        <v>87</v>
      </c>
      <c r="S8" s="386" t="s">
        <v>359</v>
      </c>
      <c r="T8" s="372"/>
    </row>
    <row r="9" spans="1:20" ht="78" customHeight="1">
      <c r="A9" s="79"/>
      <c r="B9" s="361"/>
      <c r="C9" s="361"/>
      <c r="D9" s="361"/>
      <c r="E9" s="379"/>
      <c r="F9" s="379"/>
      <c r="G9" s="364"/>
      <c r="H9" s="364"/>
      <c r="I9" s="382"/>
      <c r="J9" s="364"/>
      <c r="K9" s="364"/>
      <c r="L9" s="382"/>
      <c r="M9" s="364"/>
      <c r="N9" s="382"/>
      <c r="O9" s="364"/>
      <c r="P9" s="364"/>
      <c r="Q9" s="382"/>
      <c r="R9" s="380"/>
      <c r="S9" s="387"/>
      <c r="T9" s="372"/>
    </row>
    <row r="10" spans="1:20" s="205" customFormat="1" ht="10.5" customHeight="1">
      <c r="A10" s="200"/>
      <c r="B10" s="201"/>
      <c r="C10" s="201"/>
      <c r="D10" s="201">
        <v>1</v>
      </c>
      <c r="E10" s="201"/>
      <c r="F10" s="202">
        <v>2</v>
      </c>
      <c r="G10" s="202">
        <v>3</v>
      </c>
      <c r="H10" s="202">
        <v>4</v>
      </c>
      <c r="I10" s="203">
        <v>5</v>
      </c>
      <c r="J10" s="202">
        <v>6</v>
      </c>
      <c r="K10" s="202">
        <v>7</v>
      </c>
      <c r="L10" s="203">
        <v>8</v>
      </c>
      <c r="M10" s="202">
        <v>9</v>
      </c>
      <c r="N10" s="203">
        <v>10</v>
      </c>
      <c r="O10" s="202">
        <v>11</v>
      </c>
      <c r="P10" s="202">
        <v>12</v>
      </c>
      <c r="Q10" s="203">
        <v>13</v>
      </c>
      <c r="R10" s="202">
        <v>14</v>
      </c>
      <c r="S10" s="204">
        <v>15</v>
      </c>
      <c r="T10" s="202">
        <v>16</v>
      </c>
    </row>
    <row r="11" spans="1:20" s="29" customFormat="1" ht="14.25" customHeight="1">
      <c r="A11" s="28"/>
      <c r="B11" s="93" t="s">
        <v>85</v>
      </c>
      <c r="C11" s="93"/>
      <c r="D11" s="93" t="s">
        <v>85</v>
      </c>
      <c r="E11" s="93"/>
      <c r="F11" s="93"/>
      <c r="G11" s="94" t="s">
        <v>280</v>
      </c>
      <c r="H11" s="187">
        <f>H12</f>
        <v>2656107</v>
      </c>
      <c r="I11" s="192">
        <f>H11-L11</f>
        <v>2656107</v>
      </c>
      <c r="J11" s="187">
        <f>J12</f>
        <v>1380000</v>
      </c>
      <c r="K11" s="187">
        <f>K12</f>
        <v>225500</v>
      </c>
      <c r="L11" s="187">
        <f>L12</f>
        <v>0</v>
      </c>
      <c r="M11" s="187">
        <f>M12</f>
        <v>31500</v>
      </c>
      <c r="N11" s="192">
        <f aca="true" t="shared" si="0" ref="N11:N18">M11-Q11</f>
        <v>1500</v>
      </c>
      <c r="O11" s="187">
        <f>O12</f>
        <v>0</v>
      </c>
      <c r="P11" s="187">
        <f>P12</f>
        <v>0</v>
      </c>
      <c r="Q11" s="187">
        <f>Q12</f>
        <v>30000</v>
      </c>
      <c r="R11" s="187">
        <f>R12</f>
        <v>30000</v>
      </c>
      <c r="S11" s="187">
        <f>S12</f>
        <v>30000</v>
      </c>
      <c r="T11" s="187">
        <f>H11+M11</f>
        <v>2687607</v>
      </c>
    </row>
    <row r="12" spans="1:20" s="115" customFormat="1" ht="14.25" customHeight="1">
      <c r="A12" s="114"/>
      <c r="B12" s="112" t="s">
        <v>85</v>
      </c>
      <c r="C12" s="112"/>
      <c r="D12" s="112" t="s">
        <v>65</v>
      </c>
      <c r="E12" s="112"/>
      <c r="F12" s="112"/>
      <c r="G12" s="113" t="s">
        <v>280</v>
      </c>
      <c r="H12" s="188">
        <f>H13+H15+H14+H19</f>
        <v>2656107</v>
      </c>
      <c r="I12" s="189">
        <f>H12-L12</f>
        <v>2656107</v>
      </c>
      <c r="J12" s="188">
        <f>J13+J15+J14+J19</f>
        <v>1380000</v>
      </c>
      <c r="K12" s="188">
        <f>K13+K15+K14+K19</f>
        <v>225500</v>
      </c>
      <c r="L12" s="188">
        <f>L13+L15+L14+L19</f>
        <v>0</v>
      </c>
      <c r="M12" s="188">
        <f>M13+M15+M14+M19</f>
        <v>31500</v>
      </c>
      <c r="N12" s="191">
        <f t="shared" si="0"/>
        <v>1500</v>
      </c>
      <c r="O12" s="188">
        <f>O13+O15+O14+O19</f>
        <v>0</v>
      </c>
      <c r="P12" s="188">
        <f>P13+P15+P14+P19</f>
        <v>0</v>
      </c>
      <c r="Q12" s="188">
        <f>Q13+Q15+Q14+Q19</f>
        <v>30000</v>
      </c>
      <c r="R12" s="188">
        <f>R13+R15+R14+R19</f>
        <v>30000</v>
      </c>
      <c r="S12" s="188">
        <f>S13+S15+S14+S19</f>
        <v>30000</v>
      </c>
      <c r="T12" s="188">
        <f aca="true" t="shared" si="1" ref="T12:T122">H12+M12</f>
        <v>2687607</v>
      </c>
    </row>
    <row r="13" spans="2:20" ht="41.25" customHeight="1">
      <c r="B13" s="77" t="s">
        <v>103</v>
      </c>
      <c r="C13" s="78" t="s">
        <v>86</v>
      </c>
      <c r="D13" s="321" t="s">
        <v>103</v>
      </c>
      <c r="E13" s="321" t="s">
        <v>459</v>
      </c>
      <c r="F13" s="321" t="s">
        <v>66</v>
      </c>
      <c r="G13" s="70" t="s">
        <v>460</v>
      </c>
      <c r="H13" s="191">
        <v>2439100</v>
      </c>
      <c r="I13" s="189">
        <f>H13-L13</f>
        <v>2439100</v>
      </c>
      <c r="J13" s="191">
        <v>1380000</v>
      </c>
      <c r="K13" s="191">
        <v>225500</v>
      </c>
      <c r="L13" s="191"/>
      <c r="M13" s="191">
        <v>21500</v>
      </c>
      <c r="N13" s="191">
        <f t="shared" si="0"/>
        <v>1500</v>
      </c>
      <c r="O13" s="190"/>
      <c r="P13" s="190"/>
      <c r="Q13" s="191">
        <v>20000</v>
      </c>
      <c r="R13" s="191">
        <v>20000</v>
      </c>
      <c r="S13" s="191">
        <v>20000</v>
      </c>
      <c r="T13" s="189">
        <f t="shared" si="1"/>
        <v>2460600</v>
      </c>
    </row>
    <row r="14" spans="2:20" ht="30.75" customHeight="1">
      <c r="B14" s="77"/>
      <c r="C14" s="78" t="s">
        <v>118</v>
      </c>
      <c r="D14" s="321" t="s">
        <v>401</v>
      </c>
      <c r="E14" s="321" t="s">
        <v>183</v>
      </c>
      <c r="F14" s="321" t="s">
        <v>192</v>
      </c>
      <c r="G14" s="96" t="s">
        <v>140</v>
      </c>
      <c r="H14" s="191">
        <v>78000</v>
      </c>
      <c r="I14" s="189">
        <f>H14-L14</f>
        <v>78000</v>
      </c>
      <c r="J14" s="191"/>
      <c r="K14" s="191"/>
      <c r="L14" s="191"/>
      <c r="M14" s="191"/>
      <c r="N14" s="191"/>
      <c r="O14" s="190"/>
      <c r="P14" s="190"/>
      <c r="Q14" s="191"/>
      <c r="R14" s="191"/>
      <c r="S14" s="191"/>
      <c r="T14" s="189">
        <f t="shared" si="1"/>
        <v>78000</v>
      </c>
    </row>
    <row r="15" spans="2:20" ht="21.75" customHeight="1">
      <c r="B15" s="77"/>
      <c r="C15" s="78" t="s">
        <v>126</v>
      </c>
      <c r="D15" s="321" t="s">
        <v>462</v>
      </c>
      <c r="E15" s="321" t="s">
        <v>461</v>
      </c>
      <c r="F15" s="321" t="s">
        <v>187</v>
      </c>
      <c r="G15" s="96" t="s">
        <v>109</v>
      </c>
      <c r="H15" s="191">
        <v>139007</v>
      </c>
      <c r="I15" s="189">
        <f>H15-L15</f>
        <v>139007</v>
      </c>
      <c r="J15" s="191">
        <f>J16+J17+J18</f>
        <v>0</v>
      </c>
      <c r="K15" s="191">
        <f>K16+K17+K18</f>
        <v>0</v>
      </c>
      <c r="L15" s="191">
        <f>L16+L17+L18</f>
        <v>0</v>
      </c>
      <c r="M15" s="191">
        <f>M16+M17+M18</f>
        <v>0</v>
      </c>
      <c r="N15" s="191">
        <f t="shared" si="0"/>
        <v>0</v>
      </c>
      <c r="O15" s="191">
        <f>O16+O17+O18</f>
        <v>0</v>
      </c>
      <c r="P15" s="191">
        <f>P16+P17+P18</f>
        <v>0</v>
      </c>
      <c r="Q15" s="191">
        <f>Q16+Q17+Q18</f>
        <v>0</v>
      </c>
      <c r="R15" s="191">
        <f>R16+R17+R18</f>
        <v>0</v>
      </c>
      <c r="S15" s="191">
        <f>S16+S17+S18</f>
        <v>0</v>
      </c>
      <c r="T15" s="189">
        <f t="shared" si="1"/>
        <v>139007</v>
      </c>
    </row>
    <row r="16" spans="1:20" s="106" customFormat="1" ht="58.5" customHeight="1" hidden="1">
      <c r="A16" s="92"/>
      <c r="B16" s="77"/>
      <c r="C16" s="78" t="s">
        <v>126</v>
      </c>
      <c r="D16" s="322" t="s">
        <v>472</v>
      </c>
      <c r="E16" s="322" t="s">
        <v>471</v>
      </c>
      <c r="F16" s="322" t="s">
        <v>187</v>
      </c>
      <c r="G16" s="319" t="s">
        <v>469</v>
      </c>
      <c r="H16" s="288"/>
      <c r="I16" s="189"/>
      <c r="J16" s="190">
        <f aca="true" t="shared" si="2" ref="J16:S16">J18</f>
        <v>0</v>
      </c>
      <c r="K16" s="190">
        <f t="shared" si="2"/>
        <v>0</v>
      </c>
      <c r="L16" s="190">
        <f t="shared" si="2"/>
        <v>0</v>
      </c>
      <c r="M16" s="190">
        <f t="shared" si="2"/>
        <v>0</v>
      </c>
      <c r="N16" s="191">
        <f t="shared" si="0"/>
        <v>0</v>
      </c>
      <c r="O16" s="190">
        <f t="shared" si="2"/>
        <v>0</v>
      </c>
      <c r="P16" s="190">
        <f t="shared" si="2"/>
        <v>0</v>
      </c>
      <c r="Q16" s="190"/>
      <c r="R16" s="190">
        <f t="shared" si="2"/>
        <v>0</v>
      </c>
      <c r="S16" s="190">
        <f t="shared" si="2"/>
        <v>0</v>
      </c>
      <c r="T16" s="189">
        <f t="shared" si="1"/>
        <v>0</v>
      </c>
    </row>
    <row r="17" spans="1:20" s="106" customFormat="1" ht="63" customHeight="1" hidden="1">
      <c r="A17" s="92"/>
      <c r="B17" s="77"/>
      <c r="C17" s="78" t="s">
        <v>126</v>
      </c>
      <c r="D17" s="322" t="s">
        <v>470</v>
      </c>
      <c r="E17" s="322" t="s">
        <v>473</v>
      </c>
      <c r="F17" s="322" t="s">
        <v>187</v>
      </c>
      <c r="G17" s="318" t="s">
        <v>468</v>
      </c>
      <c r="H17" s="288"/>
      <c r="I17" s="189"/>
      <c r="J17" s="190"/>
      <c r="K17" s="190"/>
      <c r="L17" s="190"/>
      <c r="M17" s="190"/>
      <c r="N17" s="191">
        <f t="shared" si="0"/>
        <v>0</v>
      </c>
      <c r="O17" s="190"/>
      <c r="P17" s="190"/>
      <c r="Q17" s="190"/>
      <c r="R17" s="190"/>
      <c r="S17" s="190"/>
      <c r="T17" s="189">
        <f t="shared" si="1"/>
        <v>0</v>
      </c>
    </row>
    <row r="18" spans="2:20" ht="45" hidden="1">
      <c r="B18" s="66"/>
      <c r="C18" s="69">
        <v>250404</v>
      </c>
      <c r="D18" s="69">
        <v>118603</v>
      </c>
      <c r="E18" s="69">
        <v>8603</v>
      </c>
      <c r="F18" s="78" t="s">
        <v>187</v>
      </c>
      <c r="G18" s="320" t="s">
        <v>474</v>
      </c>
      <c r="H18" s="191"/>
      <c r="I18" s="189"/>
      <c r="J18" s="191"/>
      <c r="K18" s="191"/>
      <c r="L18" s="191"/>
      <c r="M18" s="191"/>
      <c r="N18" s="191">
        <f t="shared" si="0"/>
        <v>0</v>
      </c>
      <c r="O18" s="191"/>
      <c r="P18" s="191"/>
      <c r="Q18" s="191"/>
      <c r="R18" s="191"/>
      <c r="S18" s="191"/>
      <c r="T18" s="189">
        <f t="shared" si="1"/>
        <v>0</v>
      </c>
    </row>
    <row r="19" spans="2:20" ht="31.5">
      <c r="B19" s="66"/>
      <c r="C19" s="69"/>
      <c r="D19" s="334" t="s">
        <v>555</v>
      </c>
      <c r="E19" s="334" t="s">
        <v>556</v>
      </c>
      <c r="F19" s="334" t="s">
        <v>99</v>
      </c>
      <c r="G19" s="278" t="s">
        <v>557</v>
      </c>
      <c r="H19" s="191"/>
      <c r="I19" s="189"/>
      <c r="J19" s="191"/>
      <c r="K19" s="191"/>
      <c r="L19" s="191"/>
      <c r="M19" s="191">
        <v>10000</v>
      </c>
      <c r="N19" s="191">
        <f aca="true" t="shared" si="3" ref="N19:N31">M19-Q19</f>
        <v>0</v>
      </c>
      <c r="O19" s="191"/>
      <c r="P19" s="191"/>
      <c r="Q19" s="191">
        <v>10000</v>
      </c>
      <c r="R19" s="191">
        <v>10000</v>
      </c>
      <c r="S19" s="191">
        <v>10000</v>
      </c>
      <c r="T19" s="189">
        <f t="shared" si="1"/>
        <v>10000</v>
      </c>
    </row>
    <row r="20" spans="2:20" ht="28.5">
      <c r="B20" s="93" t="s">
        <v>188</v>
      </c>
      <c r="C20" s="93"/>
      <c r="D20" s="93" t="s">
        <v>475</v>
      </c>
      <c r="E20" s="97"/>
      <c r="F20" s="93"/>
      <c r="G20" s="94" t="s">
        <v>281</v>
      </c>
      <c r="H20" s="192">
        <f>H22+H36+H48+H51+H53+H61+H63+H65+H55+H58</f>
        <v>32671240</v>
      </c>
      <c r="I20" s="192">
        <f>H20-L20</f>
        <v>32671240</v>
      </c>
      <c r="J20" s="192">
        <f>J21+J32+J49+J55+J54+J62+J64</f>
        <v>4156354</v>
      </c>
      <c r="K20" s="192">
        <f>K21+K32+K49+K55+K54+K62+K64</f>
        <v>225800</v>
      </c>
      <c r="L20" s="192">
        <f>L21+L32+L49+L55+L54+L62+L64</f>
        <v>0</v>
      </c>
      <c r="M20" s="192">
        <f>M22+M36+M48+M51+M53+M61+M63+M65+M55+M58</f>
        <v>969850</v>
      </c>
      <c r="N20" s="192">
        <f t="shared" si="3"/>
        <v>376000</v>
      </c>
      <c r="O20" s="192">
        <f>O21+O32+O49+O55+O54+O62+O64</f>
        <v>22000</v>
      </c>
      <c r="P20" s="192">
        <f>P21+P32+P49+P55+P54+P62+P64</f>
        <v>0</v>
      </c>
      <c r="Q20" s="192">
        <f>Q22+Q36+Q48+Q51+Q53+Q61+Q63+Q65+Q55+Q58</f>
        <v>593850</v>
      </c>
      <c r="R20" s="192">
        <f>R22+R36+R48+R51+R53+R61+R63+R65+R55+R58</f>
        <v>543850</v>
      </c>
      <c r="S20" s="192">
        <f>S22+S36+S48+S51+S53+S61+S63+S65+S55+S58</f>
        <v>543850</v>
      </c>
      <c r="T20" s="187">
        <f>H20+M20</f>
        <v>33641090</v>
      </c>
    </row>
    <row r="21" spans="2:20" ht="28.5">
      <c r="B21" s="93"/>
      <c r="C21" s="93"/>
      <c r="D21" s="93" t="s">
        <v>476</v>
      </c>
      <c r="E21" s="97"/>
      <c r="F21" s="93"/>
      <c r="G21" s="94" t="s">
        <v>281</v>
      </c>
      <c r="H21" s="192">
        <f>H22+H36+H51+H61+H55+H63+H65+H58</f>
        <v>32671240</v>
      </c>
      <c r="I21" s="192">
        <f>H21-L21</f>
        <v>32671240</v>
      </c>
      <c r="J21" s="192">
        <f>J22+J36+J51+J61+J55+J63+J65</f>
        <v>4156354</v>
      </c>
      <c r="K21" s="192">
        <f>K22+K36+K51+K61+K55+K63+K65</f>
        <v>225800</v>
      </c>
      <c r="L21" s="192">
        <f>L22+L36+L51+L61+L55+L63+L65</f>
        <v>0</v>
      </c>
      <c r="M21" s="192">
        <f>M22+M36+M51+M61+M55+M63+M65+M58</f>
        <v>969850</v>
      </c>
      <c r="N21" s="192">
        <f t="shared" si="3"/>
        <v>376000</v>
      </c>
      <c r="O21" s="192">
        <f>O22+O36+O51+O61+O55+O63+O65</f>
        <v>22000</v>
      </c>
      <c r="P21" s="192">
        <f>P22+P36+P51+P61+P55+P63+P65</f>
        <v>0</v>
      </c>
      <c r="Q21" s="192">
        <f>Q22+Q36+Q51+Q61+Q55+Q63+Q65+Q58</f>
        <v>593850</v>
      </c>
      <c r="R21" s="192">
        <f>R22+R36+R51+R61+R55+R63+R65+R58</f>
        <v>543850</v>
      </c>
      <c r="S21" s="192">
        <f>S22+S36+S51+S61+S55+S63+S65+S58</f>
        <v>543850</v>
      </c>
      <c r="T21" s="188">
        <f t="shared" si="1"/>
        <v>33641090</v>
      </c>
    </row>
    <row r="22" spans="1:20" s="106" customFormat="1" ht="15">
      <c r="A22" s="92"/>
      <c r="B22" s="66"/>
      <c r="C22" s="78" t="s">
        <v>553</v>
      </c>
      <c r="D22" s="77" t="s">
        <v>479</v>
      </c>
      <c r="E22" s="77" t="s">
        <v>477</v>
      </c>
      <c r="F22" s="77"/>
      <c r="G22" s="67" t="s">
        <v>147</v>
      </c>
      <c r="H22" s="190">
        <f>H25+H28+H31+H33+H35</f>
        <v>26941600</v>
      </c>
      <c r="I22" s="190">
        <f>I25+I28+I31+I33+I35</f>
        <v>26941600</v>
      </c>
      <c r="J22" s="190">
        <f aca="true" t="shared" si="4" ref="J22:S22">J25+J28+J31</f>
        <v>0</v>
      </c>
      <c r="K22" s="190">
        <f t="shared" si="4"/>
        <v>0</v>
      </c>
      <c r="L22" s="190">
        <f t="shared" si="4"/>
        <v>0</v>
      </c>
      <c r="M22" s="190">
        <f t="shared" si="4"/>
        <v>139000</v>
      </c>
      <c r="N22" s="190">
        <f t="shared" si="4"/>
        <v>91000</v>
      </c>
      <c r="O22" s="190">
        <f t="shared" si="4"/>
        <v>0</v>
      </c>
      <c r="P22" s="190">
        <f t="shared" si="4"/>
        <v>0</v>
      </c>
      <c r="Q22" s="190">
        <f t="shared" si="4"/>
        <v>48000</v>
      </c>
      <c r="R22" s="190">
        <f t="shared" si="4"/>
        <v>8000</v>
      </c>
      <c r="S22" s="190">
        <f t="shared" si="4"/>
        <v>8000</v>
      </c>
      <c r="T22" s="188">
        <f t="shared" si="1"/>
        <v>27080600</v>
      </c>
    </row>
    <row r="23" spans="1:20" s="252" customFormat="1" ht="28.5">
      <c r="A23" s="250"/>
      <c r="B23" s="242"/>
      <c r="C23" s="242"/>
      <c r="D23" s="251" t="s">
        <v>479</v>
      </c>
      <c r="E23" s="251" t="s">
        <v>477</v>
      </c>
      <c r="F23" s="251"/>
      <c r="G23" s="331" t="s">
        <v>411</v>
      </c>
      <c r="H23" s="245">
        <f>H26+H29+H32</f>
        <v>23651900</v>
      </c>
      <c r="I23" s="191">
        <f aca="true" t="shared" si="5" ref="I23:I35">H23-L23</f>
        <v>23651900</v>
      </c>
      <c r="J23" s="245">
        <f>J22</f>
        <v>0</v>
      </c>
      <c r="K23" s="245">
        <f>K22</f>
        <v>0</v>
      </c>
      <c r="L23" s="245">
        <f>L22</f>
        <v>0</v>
      </c>
      <c r="M23" s="245">
        <f>M26+M29+M32</f>
        <v>0</v>
      </c>
      <c r="N23" s="191">
        <f t="shared" si="3"/>
        <v>0</v>
      </c>
      <c r="O23" s="245"/>
      <c r="P23" s="245"/>
      <c r="Q23" s="245"/>
      <c r="R23" s="245"/>
      <c r="S23" s="245"/>
      <c r="T23" s="246">
        <f t="shared" si="1"/>
        <v>23651900</v>
      </c>
    </row>
    <row r="24" spans="1:20" s="252" customFormat="1" ht="20.25" customHeight="1">
      <c r="A24" s="250"/>
      <c r="B24" s="242"/>
      <c r="C24" s="242"/>
      <c r="D24" s="251" t="s">
        <v>479</v>
      </c>
      <c r="E24" s="251" t="s">
        <v>477</v>
      </c>
      <c r="F24" s="251"/>
      <c r="G24" s="331" t="s">
        <v>94</v>
      </c>
      <c r="H24" s="245">
        <f>H27+H30</f>
        <v>1699000</v>
      </c>
      <c r="I24" s="191">
        <f t="shared" si="5"/>
        <v>1699000</v>
      </c>
      <c r="J24" s="245">
        <f>J27+J30</f>
        <v>0</v>
      </c>
      <c r="K24" s="245">
        <f>K27+K30</f>
        <v>0</v>
      </c>
      <c r="L24" s="245">
        <f>L27+L30</f>
        <v>0</v>
      </c>
      <c r="M24" s="245">
        <f>M27+M30</f>
        <v>0</v>
      </c>
      <c r="N24" s="191"/>
      <c r="O24" s="245"/>
      <c r="P24" s="245"/>
      <c r="Q24" s="245"/>
      <c r="R24" s="245"/>
      <c r="S24" s="245"/>
      <c r="T24" s="246">
        <f t="shared" si="1"/>
        <v>1699000</v>
      </c>
    </row>
    <row r="25" spans="2:20" ht="30">
      <c r="B25" s="66"/>
      <c r="C25" s="78">
        <v>80101</v>
      </c>
      <c r="D25" s="78" t="s">
        <v>392</v>
      </c>
      <c r="E25" s="78" t="s">
        <v>478</v>
      </c>
      <c r="F25" s="78" t="s">
        <v>189</v>
      </c>
      <c r="G25" s="96" t="s">
        <v>480</v>
      </c>
      <c r="H25" s="191">
        <v>19170535</v>
      </c>
      <c r="I25" s="191">
        <f t="shared" si="5"/>
        <v>19170535</v>
      </c>
      <c r="J25" s="191"/>
      <c r="K25" s="191"/>
      <c r="L25" s="191"/>
      <c r="M25" s="191">
        <v>130000</v>
      </c>
      <c r="N25" s="191">
        <f t="shared" si="3"/>
        <v>90000</v>
      </c>
      <c r="O25" s="191"/>
      <c r="P25" s="191"/>
      <c r="Q25" s="191">
        <v>40000</v>
      </c>
      <c r="R25" s="191"/>
      <c r="S25" s="189"/>
      <c r="T25" s="189">
        <f t="shared" si="1"/>
        <v>19300535</v>
      </c>
    </row>
    <row r="26" spans="2:20" ht="15">
      <c r="B26" s="66"/>
      <c r="C26" s="69">
        <v>80101</v>
      </c>
      <c r="D26" s="78" t="s">
        <v>392</v>
      </c>
      <c r="E26" s="78" t="s">
        <v>478</v>
      </c>
      <c r="F26" s="78" t="s">
        <v>189</v>
      </c>
      <c r="G26" s="96" t="s">
        <v>411</v>
      </c>
      <c r="H26" s="191">
        <v>16862435</v>
      </c>
      <c r="I26" s="191">
        <f t="shared" si="5"/>
        <v>16862435</v>
      </c>
      <c r="J26" s="191"/>
      <c r="K26" s="191"/>
      <c r="L26" s="191"/>
      <c r="M26" s="191"/>
      <c r="N26" s="191">
        <f t="shared" si="3"/>
        <v>0</v>
      </c>
      <c r="O26" s="191"/>
      <c r="P26" s="191"/>
      <c r="Q26" s="191"/>
      <c r="R26" s="191"/>
      <c r="S26" s="191"/>
      <c r="T26" s="189">
        <f t="shared" si="1"/>
        <v>16862435</v>
      </c>
    </row>
    <row r="27" spans="2:20" ht="15">
      <c r="B27" s="66"/>
      <c r="C27" s="69">
        <v>80101</v>
      </c>
      <c r="D27" s="78" t="s">
        <v>392</v>
      </c>
      <c r="E27" s="78" t="s">
        <v>478</v>
      </c>
      <c r="F27" s="78" t="s">
        <v>189</v>
      </c>
      <c r="G27" s="96" t="s">
        <v>94</v>
      </c>
      <c r="H27" s="191">
        <v>1537700</v>
      </c>
      <c r="I27" s="191">
        <f t="shared" si="5"/>
        <v>1537700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89">
        <f t="shared" si="1"/>
        <v>1537700</v>
      </c>
    </row>
    <row r="28" spans="2:20" ht="30">
      <c r="B28" s="66"/>
      <c r="C28" s="78" t="s">
        <v>554</v>
      </c>
      <c r="D28" s="78" t="s">
        <v>393</v>
      </c>
      <c r="E28" s="78" t="s">
        <v>481</v>
      </c>
      <c r="F28" s="78" t="s">
        <v>190</v>
      </c>
      <c r="G28" s="96" t="s">
        <v>482</v>
      </c>
      <c r="H28" s="191">
        <v>6855024</v>
      </c>
      <c r="I28" s="191">
        <f t="shared" si="5"/>
        <v>6855024</v>
      </c>
      <c r="J28" s="277"/>
      <c r="K28" s="191"/>
      <c r="L28" s="191"/>
      <c r="M28" s="191">
        <v>9000</v>
      </c>
      <c r="N28" s="191">
        <f t="shared" si="3"/>
        <v>1000</v>
      </c>
      <c r="O28" s="191"/>
      <c r="P28" s="191"/>
      <c r="Q28" s="191">
        <v>8000</v>
      </c>
      <c r="R28" s="191">
        <v>8000</v>
      </c>
      <c r="S28" s="191">
        <v>8000</v>
      </c>
      <c r="T28" s="189">
        <f t="shared" si="1"/>
        <v>6864024</v>
      </c>
    </row>
    <row r="29" spans="2:20" ht="15">
      <c r="B29" s="66"/>
      <c r="C29" s="69">
        <v>80800</v>
      </c>
      <c r="D29" s="78" t="s">
        <v>393</v>
      </c>
      <c r="E29" s="78" t="s">
        <v>481</v>
      </c>
      <c r="F29" s="78" t="s">
        <v>190</v>
      </c>
      <c r="G29" s="96" t="s">
        <v>411</v>
      </c>
      <c r="H29" s="191">
        <v>6524124</v>
      </c>
      <c r="I29" s="191">
        <f t="shared" si="5"/>
        <v>6524124</v>
      </c>
      <c r="J29" s="277"/>
      <c r="K29" s="191"/>
      <c r="L29" s="191"/>
      <c r="M29" s="191"/>
      <c r="N29" s="191">
        <f t="shared" si="3"/>
        <v>0</v>
      </c>
      <c r="O29" s="191"/>
      <c r="P29" s="191"/>
      <c r="Q29" s="191"/>
      <c r="R29" s="191"/>
      <c r="S29" s="191"/>
      <c r="T29" s="189">
        <f t="shared" si="1"/>
        <v>6524124</v>
      </c>
    </row>
    <row r="30" spans="2:20" ht="15">
      <c r="B30" s="66"/>
      <c r="C30" s="69">
        <v>80800</v>
      </c>
      <c r="D30" s="78" t="s">
        <v>393</v>
      </c>
      <c r="E30" s="78" t="s">
        <v>481</v>
      </c>
      <c r="F30" s="78" t="s">
        <v>190</v>
      </c>
      <c r="G30" s="96" t="s">
        <v>94</v>
      </c>
      <c r="H30" s="191">
        <v>161300</v>
      </c>
      <c r="I30" s="191">
        <f t="shared" si="5"/>
        <v>161300</v>
      </c>
      <c r="J30" s="277"/>
      <c r="K30" s="191"/>
      <c r="L30" s="191"/>
      <c r="M30" s="191"/>
      <c r="N30" s="191"/>
      <c r="O30" s="191"/>
      <c r="P30" s="191"/>
      <c r="Q30" s="191"/>
      <c r="R30" s="191"/>
      <c r="S30" s="191"/>
      <c r="T30" s="189">
        <f t="shared" si="1"/>
        <v>161300</v>
      </c>
    </row>
    <row r="31" spans="2:20" ht="45">
      <c r="B31" s="66"/>
      <c r="C31" s="69">
        <v>81809</v>
      </c>
      <c r="D31" s="78" t="s">
        <v>394</v>
      </c>
      <c r="E31" s="78" t="s">
        <v>483</v>
      </c>
      <c r="F31" s="78" t="s">
        <v>191</v>
      </c>
      <c r="G31" s="96" t="s">
        <v>353</v>
      </c>
      <c r="H31" s="191">
        <v>457341</v>
      </c>
      <c r="I31" s="191">
        <f t="shared" si="5"/>
        <v>457341</v>
      </c>
      <c r="J31" s="191"/>
      <c r="K31" s="191"/>
      <c r="L31" s="191"/>
      <c r="M31" s="191"/>
      <c r="N31" s="191">
        <f t="shared" si="3"/>
        <v>0</v>
      </c>
      <c r="O31" s="191"/>
      <c r="P31" s="191"/>
      <c r="Q31" s="191"/>
      <c r="R31" s="191"/>
      <c r="S31" s="191"/>
      <c r="T31" s="189">
        <f t="shared" si="1"/>
        <v>457341</v>
      </c>
    </row>
    <row r="32" spans="2:20" ht="18" customHeight="1">
      <c r="B32" s="66"/>
      <c r="C32" s="69">
        <v>81809</v>
      </c>
      <c r="D32" s="78" t="s">
        <v>394</v>
      </c>
      <c r="E32" s="78" t="s">
        <v>483</v>
      </c>
      <c r="F32" s="78" t="s">
        <v>191</v>
      </c>
      <c r="G32" s="96" t="s">
        <v>411</v>
      </c>
      <c r="H32" s="191">
        <v>265341</v>
      </c>
      <c r="I32" s="191">
        <f t="shared" si="5"/>
        <v>265341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89">
        <f t="shared" si="1"/>
        <v>265341</v>
      </c>
    </row>
    <row r="33" spans="2:20" ht="15" hidden="1">
      <c r="B33" s="66"/>
      <c r="C33" s="69"/>
      <c r="D33" s="78"/>
      <c r="E33" s="78"/>
      <c r="F33" s="78"/>
      <c r="G33" s="135"/>
      <c r="H33" s="191"/>
      <c r="I33" s="191">
        <f t="shared" si="5"/>
        <v>0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89">
        <f t="shared" si="1"/>
        <v>0</v>
      </c>
    </row>
    <row r="34" spans="2:20" ht="30">
      <c r="B34" s="66"/>
      <c r="C34" s="69"/>
      <c r="D34" s="78" t="s">
        <v>394</v>
      </c>
      <c r="E34" s="78" t="s">
        <v>483</v>
      </c>
      <c r="F34" s="78" t="s">
        <v>191</v>
      </c>
      <c r="G34" s="96" t="s">
        <v>523</v>
      </c>
      <c r="H34" s="191">
        <v>160000</v>
      </c>
      <c r="I34" s="191">
        <f t="shared" si="5"/>
        <v>160000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89">
        <f t="shared" si="1"/>
        <v>160000</v>
      </c>
    </row>
    <row r="35" spans="2:20" ht="15">
      <c r="B35" s="66"/>
      <c r="C35" s="69"/>
      <c r="D35" s="78" t="s">
        <v>524</v>
      </c>
      <c r="E35" s="78" t="s">
        <v>525</v>
      </c>
      <c r="F35" s="78" t="s">
        <v>191</v>
      </c>
      <c r="G35" s="135" t="s">
        <v>526</v>
      </c>
      <c r="H35" s="191">
        <v>458700</v>
      </c>
      <c r="I35" s="191">
        <f t="shared" si="5"/>
        <v>458700</v>
      </c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89">
        <f t="shared" si="1"/>
        <v>458700</v>
      </c>
    </row>
    <row r="36" spans="1:20" s="106" customFormat="1" ht="28.5">
      <c r="A36" s="92"/>
      <c r="B36" s="66"/>
      <c r="C36" s="69">
        <v>90000</v>
      </c>
      <c r="D36" s="77" t="s">
        <v>485</v>
      </c>
      <c r="E36" s="77" t="s">
        <v>484</v>
      </c>
      <c r="F36" s="77"/>
      <c r="G36" s="67" t="s">
        <v>148</v>
      </c>
      <c r="H36" s="190">
        <f>H38+H39+H40+H43+H44+H45+H46+H50+H37</f>
        <v>5578440</v>
      </c>
      <c r="I36" s="190">
        <f>I38+I39+I40+I43+I44+I45+I46+I50+I37</f>
        <v>5578440</v>
      </c>
      <c r="J36" s="190">
        <f>J38+J39+J40+J43+J44+J45+J46+J50+J37</f>
        <v>4156354</v>
      </c>
      <c r="K36" s="190">
        <f>K38+K39+K40+K43+K44+K45+K46+K50+K37</f>
        <v>225800</v>
      </c>
      <c r="L36" s="190">
        <f>L38+L39+L40+L43+L44+L45+L46+L47</f>
        <v>0</v>
      </c>
      <c r="M36" s="190">
        <f aca="true" t="shared" si="6" ref="M36:S36">M38+M39+M40+M43+M44+M45+M46+M50+M37</f>
        <v>295000</v>
      </c>
      <c r="N36" s="190">
        <f t="shared" si="6"/>
        <v>285000</v>
      </c>
      <c r="O36" s="190">
        <f t="shared" si="6"/>
        <v>22000</v>
      </c>
      <c r="P36" s="190">
        <f t="shared" si="6"/>
        <v>0</v>
      </c>
      <c r="Q36" s="190">
        <f t="shared" si="6"/>
        <v>10000</v>
      </c>
      <c r="R36" s="190">
        <f t="shared" si="6"/>
        <v>0</v>
      </c>
      <c r="S36" s="190">
        <f t="shared" si="6"/>
        <v>0</v>
      </c>
      <c r="T36" s="188">
        <f t="shared" si="1"/>
        <v>5873440</v>
      </c>
    </row>
    <row r="37" spans="1:20" s="106" customFormat="1" ht="63.75">
      <c r="A37" s="92"/>
      <c r="B37" s="66"/>
      <c r="C37" s="69"/>
      <c r="D37" s="322" t="s">
        <v>527</v>
      </c>
      <c r="E37" s="322" t="s">
        <v>17</v>
      </c>
      <c r="F37" s="322" t="s">
        <v>231</v>
      </c>
      <c r="G37" s="111" t="s">
        <v>18</v>
      </c>
      <c r="H37" s="288">
        <v>4948540</v>
      </c>
      <c r="I37" s="288">
        <f>H37-L37</f>
        <v>4948540</v>
      </c>
      <c r="J37" s="288">
        <v>3781550</v>
      </c>
      <c r="K37" s="288">
        <v>215000</v>
      </c>
      <c r="L37" s="190"/>
      <c r="M37" s="288">
        <v>295000</v>
      </c>
      <c r="N37" s="191">
        <f>M37-Q37</f>
        <v>285000</v>
      </c>
      <c r="O37" s="288">
        <v>22000</v>
      </c>
      <c r="P37" s="288"/>
      <c r="Q37" s="288">
        <v>10000</v>
      </c>
      <c r="R37" s="190"/>
      <c r="S37" s="190"/>
      <c r="T37" s="189">
        <f t="shared" si="1"/>
        <v>5243540</v>
      </c>
    </row>
    <row r="38" spans="1:20" s="88" customFormat="1" ht="30">
      <c r="A38" s="74"/>
      <c r="B38" s="69"/>
      <c r="C38" s="69">
        <v>90412</v>
      </c>
      <c r="D38" s="78" t="s">
        <v>402</v>
      </c>
      <c r="E38" s="78" t="s">
        <v>183</v>
      </c>
      <c r="F38" s="78" t="s">
        <v>192</v>
      </c>
      <c r="G38" s="96" t="s">
        <v>140</v>
      </c>
      <c r="H38" s="189">
        <v>102100</v>
      </c>
      <c r="I38" s="191">
        <f>H38-L38</f>
        <v>102100</v>
      </c>
      <c r="J38" s="191"/>
      <c r="K38" s="191"/>
      <c r="L38" s="191"/>
      <c r="M38" s="191"/>
      <c r="N38" s="191">
        <f>M38-Q38</f>
        <v>0</v>
      </c>
      <c r="O38" s="191"/>
      <c r="P38" s="191"/>
      <c r="Q38" s="191"/>
      <c r="R38" s="191"/>
      <c r="S38" s="191"/>
      <c r="T38" s="189">
        <f t="shared" si="1"/>
        <v>102100</v>
      </c>
    </row>
    <row r="39" spans="1:20" s="88" customFormat="1" ht="30">
      <c r="A39" s="74"/>
      <c r="B39" s="69"/>
      <c r="C39" s="69">
        <v>90802</v>
      </c>
      <c r="D39" s="78" t="s">
        <v>487</v>
      </c>
      <c r="E39" s="78" t="s">
        <v>486</v>
      </c>
      <c r="F39" s="78" t="s">
        <v>193</v>
      </c>
      <c r="G39" s="96" t="s">
        <v>488</v>
      </c>
      <c r="H39" s="191">
        <v>15000</v>
      </c>
      <c r="I39" s="191">
        <f aca="true" t="shared" si="7" ref="I39:I47">H39-L39</f>
        <v>15000</v>
      </c>
      <c r="J39" s="191"/>
      <c r="K39" s="191"/>
      <c r="L39" s="191"/>
      <c r="M39" s="191"/>
      <c r="N39" s="191">
        <f aca="true" t="shared" si="8" ref="N39:N47">M39-Q39</f>
        <v>0</v>
      </c>
      <c r="O39" s="191"/>
      <c r="P39" s="191"/>
      <c r="Q39" s="191"/>
      <c r="R39" s="191"/>
      <c r="S39" s="191"/>
      <c r="T39" s="189">
        <f t="shared" si="1"/>
        <v>15000</v>
      </c>
    </row>
    <row r="40" spans="1:20" s="88" customFormat="1" ht="30">
      <c r="A40" s="74"/>
      <c r="B40" s="69"/>
      <c r="C40" s="69">
        <v>91101</v>
      </c>
      <c r="D40" s="78" t="s">
        <v>395</v>
      </c>
      <c r="E40" s="78" t="s">
        <v>489</v>
      </c>
      <c r="F40" s="78" t="s">
        <v>193</v>
      </c>
      <c r="G40" s="96" t="s">
        <v>490</v>
      </c>
      <c r="H40" s="191">
        <v>486800</v>
      </c>
      <c r="I40" s="191">
        <f t="shared" si="7"/>
        <v>486800</v>
      </c>
      <c r="J40" s="191">
        <v>374804</v>
      </c>
      <c r="K40" s="191">
        <v>10800</v>
      </c>
      <c r="L40" s="191"/>
      <c r="M40" s="191"/>
      <c r="N40" s="191">
        <f t="shared" si="8"/>
        <v>0</v>
      </c>
      <c r="O40" s="191"/>
      <c r="P40" s="191"/>
      <c r="Q40" s="191"/>
      <c r="R40" s="191"/>
      <c r="S40" s="191"/>
      <c r="T40" s="189">
        <f t="shared" si="1"/>
        <v>486800</v>
      </c>
    </row>
    <row r="41" spans="1:20" s="88" customFormat="1" ht="30" hidden="1">
      <c r="A41" s="74"/>
      <c r="B41" s="69"/>
      <c r="C41" s="69">
        <v>91101</v>
      </c>
      <c r="D41" s="78" t="s">
        <v>395</v>
      </c>
      <c r="E41" s="78" t="s">
        <v>489</v>
      </c>
      <c r="F41" s="78" t="s">
        <v>193</v>
      </c>
      <c r="G41" s="96" t="s">
        <v>413</v>
      </c>
      <c r="H41" s="191"/>
      <c r="I41" s="191">
        <f t="shared" si="7"/>
        <v>0</v>
      </c>
      <c r="J41" s="191"/>
      <c r="K41" s="191"/>
      <c r="L41" s="191"/>
      <c r="M41" s="191"/>
      <c r="N41" s="191">
        <f t="shared" si="8"/>
        <v>0</v>
      </c>
      <c r="O41" s="191"/>
      <c r="P41" s="191"/>
      <c r="Q41" s="191"/>
      <c r="R41" s="191"/>
      <c r="S41" s="191"/>
      <c r="T41" s="189">
        <f t="shared" si="1"/>
        <v>0</v>
      </c>
    </row>
    <row r="42" spans="1:20" s="88" customFormat="1" ht="30">
      <c r="A42" s="74"/>
      <c r="B42" s="69"/>
      <c r="C42" s="69"/>
      <c r="D42" s="78" t="s">
        <v>395</v>
      </c>
      <c r="E42" s="78" t="s">
        <v>489</v>
      </c>
      <c r="F42" s="78" t="s">
        <v>193</v>
      </c>
      <c r="G42" s="96" t="s">
        <v>560</v>
      </c>
      <c r="H42" s="191">
        <v>92000</v>
      </c>
      <c r="I42" s="191">
        <f t="shared" si="7"/>
        <v>92000</v>
      </c>
      <c r="J42" s="191">
        <v>72304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89">
        <f t="shared" si="1"/>
        <v>92000</v>
      </c>
    </row>
    <row r="43" spans="1:20" s="88" customFormat="1" ht="30">
      <c r="A43" s="74"/>
      <c r="B43" s="69"/>
      <c r="C43" s="69">
        <v>91102</v>
      </c>
      <c r="D43" s="78" t="s">
        <v>396</v>
      </c>
      <c r="E43" s="78" t="s">
        <v>491</v>
      </c>
      <c r="F43" s="78" t="s">
        <v>193</v>
      </c>
      <c r="G43" s="96" t="s">
        <v>149</v>
      </c>
      <c r="H43" s="191">
        <v>7000</v>
      </c>
      <c r="I43" s="191">
        <f t="shared" si="7"/>
        <v>7000</v>
      </c>
      <c r="J43" s="191"/>
      <c r="K43" s="191"/>
      <c r="L43" s="191"/>
      <c r="M43" s="191"/>
      <c r="N43" s="191">
        <f t="shared" si="8"/>
        <v>0</v>
      </c>
      <c r="O43" s="191"/>
      <c r="P43" s="191"/>
      <c r="Q43" s="191"/>
      <c r="R43" s="191"/>
      <c r="S43" s="191"/>
      <c r="T43" s="189">
        <f t="shared" si="1"/>
        <v>7000</v>
      </c>
    </row>
    <row r="44" spans="1:20" s="88" customFormat="1" ht="15" hidden="1">
      <c r="A44" s="74"/>
      <c r="B44" s="69"/>
      <c r="C44" s="69">
        <v>91103</v>
      </c>
      <c r="D44" s="78"/>
      <c r="E44" s="78"/>
      <c r="F44" s="78"/>
      <c r="G44" s="96"/>
      <c r="H44" s="191"/>
      <c r="I44" s="191">
        <f t="shared" si="7"/>
        <v>0</v>
      </c>
      <c r="J44" s="191"/>
      <c r="K44" s="191"/>
      <c r="L44" s="191"/>
      <c r="M44" s="191"/>
      <c r="N44" s="191">
        <f t="shared" si="8"/>
        <v>0</v>
      </c>
      <c r="O44" s="191"/>
      <c r="P44" s="191"/>
      <c r="Q44" s="191"/>
      <c r="R44" s="191"/>
      <c r="S44" s="191"/>
      <c r="T44" s="189">
        <f t="shared" si="1"/>
        <v>0</v>
      </c>
    </row>
    <row r="45" spans="1:20" s="88" customFormat="1" ht="48.75" customHeight="1">
      <c r="A45" s="74"/>
      <c r="B45" s="69"/>
      <c r="C45" s="69">
        <v>91104</v>
      </c>
      <c r="D45" s="78" t="s">
        <v>493</v>
      </c>
      <c r="E45" s="78" t="s">
        <v>492</v>
      </c>
      <c r="F45" s="78" t="s">
        <v>193</v>
      </c>
      <c r="G45" s="107" t="s">
        <v>494</v>
      </c>
      <c r="H45" s="191">
        <v>6000</v>
      </c>
      <c r="I45" s="191">
        <f t="shared" si="7"/>
        <v>6000</v>
      </c>
      <c r="J45" s="191"/>
      <c r="K45" s="191"/>
      <c r="L45" s="191"/>
      <c r="M45" s="191"/>
      <c r="N45" s="191">
        <f t="shared" si="8"/>
        <v>0</v>
      </c>
      <c r="O45" s="191"/>
      <c r="P45" s="191"/>
      <c r="Q45" s="191"/>
      <c r="R45" s="191"/>
      <c r="S45" s="191"/>
      <c r="T45" s="189">
        <f t="shared" si="1"/>
        <v>6000</v>
      </c>
    </row>
    <row r="46" spans="1:20" s="88" customFormat="1" ht="30">
      <c r="A46" s="74"/>
      <c r="B46" s="69"/>
      <c r="C46" s="78" t="s">
        <v>150</v>
      </c>
      <c r="D46" s="78" t="s">
        <v>496</v>
      </c>
      <c r="E46" s="78" t="s">
        <v>495</v>
      </c>
      <c r="F46" s="78" t="s">
        <v>193</v>
      </c>
      <c r="G46" s="96" t="s">
        <v>497</v>
      </c>
      <c r="H46" s="191">
        <v>6000</v>
      </c>
      <c r="I46" s="191">
        <f t="shared" si="7"/>
        <v>6000</v>
      </c>
      <c r="J46" s="191"/>
      <c r="K46" s="191"/>
      <c r="L46" s="191"/>
      <c r="M46" s="191"/>
      <c r="N46" s="191">
        <f t="shared" si="8"/>
        <v>0</v>
      </c>
      <c r="O46" s="191"/>
      <c r="P46" s="191"/>
      <c r="Q46" s="191"/>
      <c r="R46" s="191"/>
      <c r="S46" s="191"/>
      <c r="T46" s="189">
        <f t="shared" si="1"/>
        <v>6000</v>
      </c>
    </row>
    <row r="47" spans="1:20" s="88" customFormat="1" ht="90" hidden="1">
      <c r="A47" s="74"/>
      <c r="B47" s="69"/>
      <c r="C47" s="78" t="s">
        <v>182</v>
      </c>
      <c r="D47" s="78" t="s">
        <v>182</v>
      </c>
      <c r="E47" s="78"/>
      <c r="F47" s="78" t="s">
        <v>193</v>
      </c>
      <c r="G47" s="96" t="s">
        <v>186</v>
      </c>
      <c r="H47" s="191"/>
      <c r="I47" s="191">
        <f t="shared" si="7"/>
        <v>0</v>
      </c>
      <c r="J47" s="191"/>
      <c r="K47" s="191"/>
      <c r="L47" s="191"/>
      <c r="M47" s="191"/>
      <c r="N47" s="191">
        <f t="shared" si="8"/>
        <v>0</v>
      </c>
      <c r="O47" s="191"/>
      <c r="P47" s="191"/>
      <c r="Q47" s="191"/>
      <c r="R47" s="191"/>
      <c r="S47" s="191"/>
      <c r="T47" s="188">
        <f t="shared" si="1"/>
        <v>0</v>
      </c>
    </row>
    <row r="48" spans="1:20" s="106" customFormat="1" ht="14.25" hidden="1">
      <c r="A48" s="92"/>
      <c r="B48" s="66"/>
      <c r="C48" s="77" t="s">
        <v>151</v>
      </c>
      <c r="D48" s="77" t="s">
        <v>151</v>
      </c>
      <c r="E48" s="77"/>
      <c r="F48" s="77"/>
      <c r="G48" s="67" t="s">
        <v>152</v>
      </c>
      <c r="H48" s="190">
        <f>H49</f>
        <v>0</v>
      </c>
      <c r="I48" s="190">
        <f aca="true" t="shared" si="9" ref="I48:R48">I49</f>
        <v>0</v>
      </c>
      <c r="J48" s="190">
        <f t="shared" si="9"/>
        <v>0</v>
      </c>
      <c r="K48" s="190">
        <f t="shared" si="9"/>
        <v>0</v>
      </c>
      <c r="L48" s="190">
        <f t="shared" si="9"/>
        <v>0</v>
      </c>
      <c r="M48" s="190">
        <f t="shared" si="9"/>
        <v>0</v>
      </c>
      <c r="N48" s="190">
        <f t="shared" si="9"/>
        <v>0</v>
      </c>
      <c r="O48" s="190">
        <f t="shared" si="9"/>
        <v>0</v>
      </c>
      <c r="P48" s="190">
        <f t="shared" si="9"/>
        <v>0</v>
      </c>
      <c r="Q48" s="190">
        <f t="shared" si="9"/>
        <v>0</v>
      </c>
      <c r="R48" s="190">
        <f t="shared" si="9"/>
        <v>0</v>
      </c>
      <c r="S48" s="190"/>
      <c r="T48" s="188">
        <f t="shared" si="1"/>
        <v>0</v>
      </c>
    </row>
    <row r="49" spans="1:20" s="88" customFormat="1" ht="15" hidden="1">
      <c r="A49" s="74"/>
      <c r="B49" s="69"/>
      <c r="C49" s="78" t="s">
        <v>120</v>
      </c>
      <c r="D49" s="78" t="s">
        <v>120</v>
      </c>
      <c r="E49" s="78"/>
      <c r="F49" s="78" t="s">
        <v>194</v>
      </c>
      <c r="G49" s="96" t="s">
        <v>153</v>
      </c>
      <c r="H49" s="191"/>
      <c r="I49" s="191">
        <f>H49-L49</f>
        <v>0</v>
      </c>
      <c r="J49" s="191"/>
      <c r="K49" s="191"/>
      <c r="L49" s="191"/>
      <c r="M49" s="191"/>
      <c r="N49" s="191">
        <f>M49-Q49</f>
        <v>0</v>
      </c>
      <c r="O49" s="191"/>
      <c r="P49" s="191"/>
      <c r="Q49" s="191"/>
      <c r="R49" s="191"/>
      <c r="S49" s="191"/>
      <c r="T49" s="189">
        <f t="shared" si="1"/>
        <v>0</v>
      </c>
    </row>
    <row r="50" spans="1:20" s="88" customFormat="1" ht="60">
      <c r="A50" s="74"/>
      <c r="B50" s="69"/>
      <c r="C50" s="78"/>
      <c r="D50" s="78" t="s">
        <v>46</v>
      </c>
      <c r="E50" s="78" t="s">
        <v>47</v>
      </c>
      <c r="F50" s="78" t="s">
        <v>193</v>
      </c>
      <c r="G50" s="96" t="s">
        <v>48</v>
      </c>
      <c r="H50" s="191">
        <v>7000</v>
      </c>
      <c r="I50" s="191">
        <f>H50-L50</f>
        <v>7000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89">
        <f t="shared" si="1"/>
        <v>7000</v>
      </c>
    </row>
    <row r="51" spans="1:20" s="106" customFormat="1" ht="14.25">
      <c r="A51" s="92"/>
      <c r="B51" s="66"/>
      <c r="C51" s="77" t="s">
        <v>154</v>
      </c>
      <c r="D51" s="77" t="s">
        <v>499</v>
      </c>
      <c r="E51" s="77" t="s">
        <v>498</v>
      </c>
      <c r="F51" s="77"/>
      <c r="G51" s="67" t="s">
        <v>155</v>
      </c>
      <c r="H51" s="190">
        <f>H52</f>
        <v>35000</v>
      </c>
      <c r="I51" s="190">
        <f aca="true" t="shared" si="10" ref="I51:R51">I52</f>
        <v>35000</v>
      </c>
      <c r="J51" s="190">
        <f t="shared" si="10"/>
        <v>0</v>
      </c>
      <c r="K51" s="190">
        <f t="shared" si="10"/>
        <v>0</v>
      </c>
      <c r="L51" s="190">
        <f t="shared" si="10"/>
        <v>0</v>
      </c>
      <c r="M51" s="190">
        <f t="shared" si="10"/>
        <v>0</v>
      </c>
      <c r="N51" s="190">
        <f t="shared" si="10"/>
        <v>0</v>
      </c>
      <c r="O51" s="190">
        <f t="shared" si="10"/>
        <v>0</v>
      </c>
      <c r="P51" s="190">
        <f t="shared" si="10"/>
        <v>0</v>
      </c>
      <c r="Q51" s="190">
        <f t="shared" si="10"/>
        <v>0</v>
      </c>
      <c r="R51" s="190">
        <f t="shared" si="10"/>
        <v>0</v>
      </c>
      <c r="S51" s="190"/>
      <c r="T51" s="188">
        <f t="shared" si="1"/>
        <v>35000</v>
      </c>
    </row>
    <row r="52" spans="1:20" s="88" customFormat="1" ht="45">
      <c r="A52" s="74"/>
      <c r="B52" s="69"/>
      <c r="C52" s="78" t="s">
        <v>156</v>
      </c>
      <c r="D52" s="78" t="s">
        <v>502</v>
      </c>
      <c r="E52" s="78" t="s">
        <v>500</v>
      </c>
      <c r="F52" s="78" t="s">
        <v>195</v>
      </c>
      <c r="G52" s="96" t="s">
        <v>501</v>
      </c>
      <c r="H52" s="191">
        <v>35000</v>
      </c>
      <c r="I52" s="191">
        <f>H52-L52</f>
        <v>35000</v>
      </c>
      <c r="J52" s="191"/>
      <c r="K52" s="191"/>
      <c r="L52" s="191"/>
      <c r="M52" s="191"/>
      <c r="N52" s="191">
        <f>M52-Q52</f>
        <v>0</v>
      </c>
      <c r="O52" s="191"/>
      <c r="P52" s="191"/>
      <c r="Q52" s="191"/>
      <c r="R52" s="191"/>
      <c r="S52" s="191"/>
      <c r="T52" s="189">
        <f t="shared" si="1"/>
        <v>35000</v>
      </c>
    </row>
    <row r="53" spans="1:20" s="106" customFormat="1" ht="14.25" hidden="1">
      <c r="A53" s="92"/>
      <c r="B53" s="66"/>
      <c r="C53" s="77" t="s">
        <v>157</v>
      </c>
      <c r="D53" s="77" t="s">
        <v>157</v>
      </c>
      <c r="E53" s="77"/>
      <c r="F53" s="77"/>
      <c r="G53" s="67" t="s">
        <v>158</v>
      </c>
      <c r="H53" s="190">
        <f>H54</f>
        <v>0</v>
      </c>
      <c r="I53" s="190">
        <f aca="true" t="shared" si="11" ref="I53:S53">I54</f>
        <v>0</v>
      </c>
      <c r="J53" s="190">
        <f t="shared" si="11"/>
        <v>0</v>
      </c>
      <c r="K53" s="190">
        <f t="shared" si="11"/>
        <v>0</v>
      </c>
      <c r="L53" s="190">
        <f t="shared" si="11"/>
        <v>0</v>
      </c>
      <c r="M53" s="190">
        <f t="shared" si="11"/>
        <v>0</v>
      </c>
      <c r="N53" s="190">
        <f t="shared" si="11"/>
        <v>0</v>
      </c>
      <c r="O53" s="190">
        <f t="shared" si="11"/>
        <v>0</v>
      </c>
      <c r="P53" s="190">
        <f t="shared" si="11"/>
        <v>0</v>
      </c>
      <c r="Q53" s="190">
        <f t="shared" si="11"/>
        <v>0</v>
      </c>
      <c r="R53" s="190">
        <f t="shared" si="11"/>
        <v>0</v>
      </c>
      <c r="S53" s="190">
        <f t="shared" si="11"/>
        <v>0</v>
      </c>
      <c r="T53" s="188">
        <f t="shared" si="1"/>
        <v>0</v>
      </c>
    </row>
    <row r="54" spans="1:20" s="88" customFormat="1" ht="30" hidden="1">
      <c r="A54" s="74"/>
      <c r="B54" s="69"/>
      <c r="C54" s="78" t="s">
        <v>114</v>
      </c>
      <c r="D54" s="78" t="s">
        <v>114</v>
      </c>
      <c r="E54" s="78"/>
      <c r="F54" s="78" t="s">
        <v>97</v>
      </c>
      <c r="G54" s="96" t="s">
        <v>159</v>
      </c>
      <c r="H54" s="191"/>
      <c r="I54" s="191">
        <f>H54-L54</f>
        <v>0</v>
      </c>
      <c r="J54" s="191"/>
      <c r="K54" s="191"/>
      <c r="L54" s="191"/>
      <c r="M54" s="191"/>
      <c r="N54" s="191">
        <f>M54-Q54</f>
        <v>0</v>
      </c>
      <c r="O54" s="191"/>
      <c r="P54" s="191"/>
      <c r="Q54" s="191"/>
      <c r="R54" s="191"/>
      <c r="S54" s="191"/>
      <c r="T54" s="189">
        <f t="shared" si="1"/>
        <v>0</v>
      </c>
    </row>
    <row r="55" spans="1:20" s="88" customFormat="1" ht="30" hidden="1">
      <c r="A55" s="74"/>
      <c r="B55" s="69"/>
      <c r="C55" s="78" t="s">
        <v>114</v>
      </c>
      <c r="D55" s="78" t="s">
        <v>504</v>
      </c>
      <c r="E55" s="78" t="s">
        <v>503</v>
      </c>
      <c r="F55" s="78" t="s">
        <v>97</v>
      </c>
      <c r="G55" s="96" t="s">
        <v>159</v>
      </c>
      <c r="H55" s="191"/>
      <c r="I55" s="191">
        <f>H55-L55</f>
        <v>0</v>
      </c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89">
        <f t="shared" si="1"/>
        <v>0</v>
      </c>
    </row>
    <row r="56" spans="1:20" s="88" customFormat="1" ht="15" hidden="1">
      <c r="A56" s="74"/>
      <c r="B56" s="69"/>
      <c r="C56" s="78"/>
      <c r="D56" s="78"/>
      <c r="E56" s="78"/>
      <c r="F56" s="78"/>
      <c r="G56" s="96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89"/>
    </row>
    <row r="57" spans="1:20" s="88" customFormat="1" ht="15" hidden="1">
      <c r="A57" s="74"/>
      <c r="B57" s="69"/>
      <c r="C57" s="78"/>
      <c r="D57" s="78"/>
      <c r="E57" s="78"/>
      <c r="F57" s="78"/>
      <c r="G57" s="96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89"/>
    </row>
    <row r="58" spans="1:20" s="88" customFormat="1" ht="15">
      <c r="A58" s="74"/>
      <c r="B58" s="69"/>
      <c r="C58" s="78"/>
      <c r="D58" s="321" t="s">
        <v>426</v>
      </c>
      <c r="E58" s="321" t="s">
        <v>425</v>
      </c>
      <c r="F58" s="321"/>
      <c r="G58" s="331" t="s">
        <v>158</v>
      </c>
      <c r="H58" s="191"/>
      <c r="I58" s="191"/>
      <c r="J58" s="191"/>
      <c r="K58" s="191"/>
      <c r="L58" s="191"/>
      <c r="M58" s="191">
        <f>M59+M60</f>
        <v>535850</v>
      </c>
      <c r="N58" s="191">
        <f>M58-Q58</f>
        <v>0</v>
      </c>
      <c r="O58" s="191">
        <f>O59</f>
        <v>0</v>
      </c>
      <c r="P58" s="191">
        <f>P59</f>
        <v>0</v>
      </c>
      <c r="Q58" s="191">
        <f>Q59+Q60</f>
        <v>535850</v>
      </c>
      <c r="R58" s="191">
        <f>R59+R60</f>
        <v>535850</v>
      </c>
      <c r="S58" s="191">
        <f>S59+S60</f>
        <v>535850</v>
      </c>
      <c r="T58" s="189">
        <f t="shared" si="1"/>
        <v>535850</v>
      </c>
    </row>
    <row r="59" spans="1:20" s="88" customFormat="1" ht="30">
      <c r="A59" s="74"/>
      <c r="B59" s="69"/>
      <c r="C59" s="78"/>
      <c r="D59" s="78" t="s">
        <v>504</v>
      </c>
      <c r="E59" s="78" t="s">
        <v>503</v>
      </c>
      <c r="F59" s="78" t="s">
        <v>97</v>
      </c>
      <c r="G59" s="96" t="s">
        <v>431</v>
      </c>
      <c r="H59" s="191"/>
      <c r="I59" s="191"/>
      <c r="J59" s="191"/>
      <c r="K59" s="191"/>
      <c r="L59" s="191"/>
      <c r="M59" s="191">
        <v>232000</v>
      </c>
      <c r="N59" s="191">
        <f>M59-Q59</f>
        <v>0</v>
      </c>
      <c r="O59" s="191"/>
      <c r="P59" s="191"/>
      <c r="Q59" s="191">
        <v>232000</v>
      </c>
      <c r="R59" s="191">
        <v>232000</v>
      </c>
      <c r="S59" s="191">
        <v>232000</v>
      </c>
      <c r="T59" s="189">
        <f t="shared" si="1"/>
        <v>232000</v>
      </c>
    </row>
    <row r="60" spans="1:20" s="88" customFormat="1" ht="15">
      <c r="A60" s="74"/>
      <c r="B60" s="69"/>
      <c r="C60" s="78"/>
      <c r="D60" s="78" t="s">
        <v>674</v>
      </c>
      <c r="E60" s="78" t="s">
        <v>673</v>
      </c>
      <c r="F60" s="78" t="s">
        <v>201</v>
      </c>
      <c r="G60" s="96" t="s">
        <v>675</v>
      </c>
      <c r="H60" s="191"/>
      <c r="I60" s="191"/>
      <c r="J60" s="191"/>
      <c r="K60" s="191"/>
      <c r="L60" s="191"/>
      <c r="M60" s="191">
        <v>303850</v>
      </c>
      <c r="N60" s="191">
        <f>M60-Q60</f>
        <v>0</v>
      </c>
      <c r="O60" s="191"/>
      <c r="P60" s="191"/>
      <c r="Q60" s="191">
        <v>303850</v>
      </c>
      <c r="R60" s="191">
        <v>303850</v>
      </c>
      <c r="S60" s="191">
        <v>303850</v>
      </c>
      <c r="T60" s="189">
        <f t="shared" si="1"/>
        <v>303850</v>
      </c>
    </row>
    <row r="61" spans="1:20" s="106" customFormat="1" ht="28.5">
      <c r="A61" s="92"/>
      <c r="B61" s="66"/>
      <c r="C61" s="77" t="s">
        <v>161</v>
      </c>
      <c r="D61" s="77" t="s">
        <v>506</v>
      </c>
      <c r="E61" s="77" t="s">
        <v>505</v>
      </c>
      <c r="F61" s="77"/>
      <c r="G61" s="67" t="s">
        <v>160</v>
      </c>
      <c r="H61" s="190">
        <f>H62</f>
        <v>10000</v>
      </c>
      <c r="I61" s="190">
        <f aca="true" t="shared" si="12" ref="I61:R61">I62</f>
        <v>10000</v>
      </c>
      <c r="J61" s="190">
        <f t="shared" si="12"/>
        <v>0</v>
      </c>
      <c r="K61" s="190">
        <f t="shared" si="12"/>
        <v>0</v>
      </c>
      <c r="L61" s="190">
        <f t="shared" si="12"/>
        <v>0</v>
      </c>
      <c r="M61" s="190">
        <f t="shared" si="12"/>
        <v>0</v>
      </c>
      <c r="N61" s="190">
        <f t="shared" si="12"/>
        <v>0</v>
      </c>
      <c r="O61" s="190">
        <f t="shared" si="12"/>
        <v>0</v>
      </c>
      <c r="P61" s="190">
        <f t="shared" si="12"/>
        <v>0</v>
      </c>
      <c r="Q61" s="190">
        <f t="shared" si="12"/>
        <v>0</v>
      </c>
      <c r="R61" s="190">
        <f t="shared" si="12"/>
        <v>0</v>
      </c>
      <c r="S61" s="190"/>
      <c r="T61" s="188">
        <f t="shared" si="1"/>
        <v>10000</v>
      </c>
    </row>
    <row r="62" spans="1:20" s="88" customFormat="1" ht="26.25" customHeight="1">
      <c r="A62" s="74"/>
      <c r="B62" s="69"/>
      <c r="C62" s="78" t="s">
        <v>100</v>
      </c>
      <c r="D62" s="78" t="s">
        <v>508</v>
      </c>
      <c r="E62" s="78" t="s">
        <v>507</v>
      </c>
      <c r="F62" s="78" t="s">
        <v>101</v>
      </c>
      <c r="G62" s="96" t="s">
        <v>511</v>
      </c>
      <c r="H62" s="191">
        <v>10000</v>
      </c>
      <c r="I62" s="191">
        <f>H62-L62</f>
        <v>10000</v>
      </c>
      <c r="J62" s="191"/>
      <c r="K62" s="191"/>
      <c r="L62" s="191"/>
      <c r="M62" s="191"/>
      <c r="N62" s="191">
        <f>M62-Q62</f>
        <v>0</v>
      </c>
      <c r="O62" s="191"/>
      <c r="P62" s="191"/>
      <c r="Q62" s="191"/>
      <c r="R62" s="191"/>
      <c r="S62" s="191"/>
      <c r="T62" s="189">
        <f t="shared" si="1"/>
        <v>10000</v>
      </c>
    </row>
    <row r="63" spans="1:20" s="106" customFormat="1" ht="42.75" customHeight="1">
      <c r="A63" s="92"/>
      <c r="B63" s="66"/>
      <c r="C63" s="77" t="s">
        <v>162</v>
      </c>
      <c r="D63" s="77" t="s">
        <v>510</v>
      </c>
      <c r="E63" s="77" t="s">
        <v>509</v>
      </c>
      <c r="F63" s="77"/>
      <c r="G63" s="67" t="s">
        <v>163</v>
      </c>
      <c r="H63" s="190">
        <f>H64</f>
        <v>20000</v>
      </c>
      <c r="I63" s="190">
        <f aca="true" t="shared" si="13" ref="I63:R63">I64</f>
        <v>20000</v>
      </c>
      <c r="J63" s="190">
        <f t="shared" si="13"/>
        <v>0</v>
      </c>
      <c r="K63" s="190">
        <f t="shared" si="13"/>
        <v>0</v>
      </c>
      <c r="L63" s="190">
        <f t="shared" si="13"/>
        <v>0</v>
      </c>
      <c r="M63" s="190">
        <f t="shared" si="13"/>
        <v>0</v>
      </c>
      <c r="N63" s="190">
        <f t="shared" si="13"/>
        <v>0</v>
      </c>
      <c r="O63" s="190">
        <f t="shared" si="13"/>
        <v>0</v>
      </c>
      <c r="P63" s="190">
        <f t="shared" si="13"/>
        <v>0</v>
      </c>
      <c r="Q63" s="190">
        <f t="shared" si="13"/>
        <v>0</v>
      </c>
      <c r="R63" s="190">
        <f t="shared" si="13"/>
        <v>0</v>
      </c>
      <c r="S63" s="190"/>
      <c r="T63" s="188">
        <f t="shared" si="1"/>
        <v>20000</v>
      </c>
    </row>
    <row r="64" spans="1:20" s="88" customFormat="1" ht="43.5" customHeight="1">
      <c r="A64" s="74"/>
      <c r="B64" s="69"/>
      <c r="C64" s="78" t="s">
        <v>124</v>
      </c>
      <c r="D64" s="78" t="s">
        <v>513</v>
      </c>
      <c r="E64" s="78" t="s">
        <v>512</v>
      </c>
      <c r="F64" s="78" t="s">
        <v>196</v>
      </c>
      <c r="G64" s="96" t="s">
        <v>164</v>
      </c>
      <c r="H64" s="191">
        <v>20000</v>
      </c>
      <c r="I64" s="191">
        <f>H64-L64</f>
        <v>20000</v>
      </c>
      <c r="J64" s="191"/>
      <c r="K64" s="191"/>
      <c r="L64" s="191"/>
      <c r="M64" s="191"/>
      <c r="N64" s="191">
        <f>M64-Q64</f>
        <v>0</v>
      </c>
      <c r="O64" s="191"/>
      <c r="P64" s="191"/>
      <c r="Q64" s="191"/>
      <c r="R64" s="191"/>
      <c r="S64" s="191"/>
      <c r="T64" s="189">
        <f t="shared" si="1"/>
        <v>20000</v>
      </c>
    </row>
    <row r="65" spans="1:20" s="106" customFormat="1" ht="35.25" customHeight="1">
      <c r="A65" s="92"/>
      <c r="B65" s="66"/>
      <c r="C65" s="77" t="s">
        <v>165</v>
      </c>
      <c r="D65" s="77" t="s">
        <v>514</v>
      </c>
      <c r="E65" s="77" t="s">
        <v>515</v>
      </c>
      <c r="F65" s="77"/>
      <c r="G65" s="67" t="s">
        <v>166</v>
      </c>
      <c r="H65" s="190">
        <f>H66+H67</f>
        <v>86200</v>
      </c>
      <c r="I65" s="191">
        <f>H65-L65</f>
        <v>86200</v>
      </c>
      <c r="J65" s="190">
        <f aca="true" t="shared" si="14" ref="J65:R65">J67</f>
        <v>0</v>
      </c>
      <c r="K65" s="190">
        <f t="shared" si="14"/>
        <v>0</v>
      </c>
      <c r="L65" s="190">
        <f t="shared" si="14"/>
        <v>0</v>
      </c>
      <c r="M65" s="190">
        <f t="shared" si="14"/>
        <v>0</v>
      </c>
      <c r="N65" s="190">
        <f t="shared" si="14"/>
        <v>0</v>
      </c>
      <c r="O65" s="190">
        <f t="shared" si="14"/>
        <v>0</v>
      </c>
      <c r="P65" s="190">
        <f t="shared" si="14"/>
        <v>0</v>
      </c>
      <c r="Q65" s="190">
        <f t="shared" si="14"/>
        <v>0</v>
      </c>
      <c r="R65" s="190">
        <f t="shared" si="14"/>
        <v>0</v>
      </c>
      <c r="S65" s="190"/>
      <c r="T65" s="188">
        <f t="shared" si="1"/>
        <v>86200</v>
      </c>
    </row>
    <row r="66" spans="1:20" s="106" customFormat="1" ht="24.75" customHeight="1">
      <c r="A66" s="92"/>
      <c r="B66" s="66"/>
      <c r="C66" s="77"/>
      <c r="D66" s="78" t="s">
        <v>171</v>
      </c>
      <c r="E66" s="322" t="s">
        <v>172</v>
      </c>
      <c r="F66" s="322" t="s">
        <v>173</v>
      </c>
      <c r="G66" s="338" t="s">
        <v>174</v>
      </c>
      <c r="H66" s="288">
        <v>1200</v>
      </c>
      <c r="I66" s="191">
        <f>H66-L66</f>
        <v>1200</v>
      </c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88">
        <f t="shared" si="1"/>
        <v>1200</v>
      </c>
    </row>
    <row r="67" spans="1:20" s="88" customFormat="1" ht="15">
      <c r="A67" s="74"/>
      <c r="B67" s="69"/>
      <c r="C67" s="78" t="s">
        <v>126</v>
      </c>
      <c r="D67" s="78" t="s">
        <v>516</v>
      </c>
      <c r="E67" s="78" t="s">
        <v>461</v>
      </c>
      <c r="F67" s="78" t="s">
        <v>187</v>
      </c>
      <c r="G67" s="96" t="s">
        <v>109</v>
      </c>
      <c r="H67" s="191">
        <v>85000</v>
      </c>
      <c r="I67" s="191">
        <f>H67-L67</f>
        <v>85000</v>
      </c>
      <c r="J67" s="191">
        <f aca="true" t="shared" si="15" ref="J67:S67">J68</f>
        <v>0</v>
      </c>
      <c r="K67" s="191">
        <f t="shared" si="15"/>
        <v>0</v>
      </c>
      <c r="L67" s="191">
        <f t="shared" si="15"/>
        <v>0</v>
      </c>
      <c r="M67" s="191">
        <f t="shared" si="15"/>
        <v>0</v>
      </c>
      <c r="N67" s="191">
        <f t="shared" si="15"/>
        <v>0</v>
      </c>
      <c r="O67" s="191">
        <f t="shared" si="15"/>
        <v>0</v>
      </c>
      <c r="P67" s="191">
        <f t="shared" si="15"/>
        <v>0</v>
      </c>
      <c r="Q67" s="191">
        <f t="shared" si="15"/>
        <v>0</v>
      </c>
      <c r="R67" s="191">
        <f t="shared" si="15"/>
        <v>0</v>
      </c>
      <c r="S67" s="191">
        <f t="shared" si="15"/>
        <v>0</v>
      </c>
      <c r="T67" s="188">
        <f t="shared" si="1"/>
        <v>85000</v>
      </c>
    </row>
    <row r="68" spans="1:20" s="88" customFormat="1" ht="81.75" customHeight="1" hidden="1">
      <c r="A68" s="74"/>
      <c r="B68" s="69"/>
      <c r="C68" s="78" t="s">
        <v>126</v>
      </c>
      <c r="D68" s="78" t="s">
        <v>397</v>
      </c>
      <c r="E68" s="78" t="s">
        <v>471</v>
      </c>
      <c r="F68" s="78" t="s">
        <v>187</v>
      </c>
      <c r="G68" s="96" t="s">
        <v>325</v>
      </c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88">
        <f t="shared" si="1"/>
        <v>0</v>
      </c>
    </row>
    <row r="69" spans="2:20" ht="28.5">
      <c r="B69" s="100">
        <v>1000000</v>
      </c>
      <c r="C69" s="100"/>
      <c r="D69" s="97">
        <v>1000000</v>
      </c>
      <c r="E69" s="97"/>
      <c r="F69" s="98"/>
      <c r="G69" s="101" t="s">
        <v>354</v>
      </c>
      <c r="H69" s="192">
        <f>H71+H84+H87</f>
        <v>43158085</v>
      </c>
      <c r="I69" s="192">
        <f>I71+I84+I87</f>
        <v>43158085</v>
      </c>
      <c r="J69" s="192">
        <f aca="true" t="shared" si="16" ref="J69:P69">J71+J84</f>
        <v>29601477</v>
      </c>
      <c r="K69" s="192">
        <f t="shared" si="16"/>
        <v>2865500</v>
      </c>
      <c r="L69" s="192">
        <f t="shared" si="16"/>
        <v>0</v>
      </c>
      <c r="M69" s="192">
        <f>M70+M86+M87+M88</f>
        <v>2066625</v>
      </c>
      <c r="N69" s="192">
        <f t="shared" si="16"/>
        <v>995000</v>
      </c>
      <c r="O69" s="192">
        <f t="shared" si="16"/>
        <v>0</v>
      </c>
      <c r="P69" s="192">
        <f t="shared" si="16"/>
        <v>0</v>
      </c>
      <c r="Q69" s="192">
        <f aca="true" t="shared" si="17" ref="Q69:S70">Q70+Q86+Q87+Q88</f>
        <v>1071625</v>
      </c>
      <c r="R69" s="192">
        <f t="shared" si="17"/>
        <v>561625</v>
      </c>
      <c r="S69" s="192">
        <f t="shared" si="17"/>
        <v>439000</v>
      </c>
      <c r="T69" s="187">
        <f t="shared" si="1"/>
        <v>45224710</v>
      </c>
    </row>
    <row r="70" spans="2:20" ht="28.5">
      <c r="B70" s="100"/>
      <c r="C70" s="100"/>
      <c r="D70" s="97">
        <v>1010000</v>
      </c>
      <c r="E70" s="97"/>
      <c r="F70" s="98"/>
      <c r="G70" s="101" t="s">
        <v>354</v>
      </c>
      <c r="H70" s="192">
        <f>H71+H87+H88</f>
        <v>43158085</v>
      </c>
      <c r="I70" s="192">
        <f>H70-L70</f>
        <v>43158085</v>
      </c>
      <c r="J70" s="192">
        <f>J71+J87+J88</f>
        <v>29601477</v>
      </c>
      <c r="K70" s="192">
        <f>K71+K87+K88</f>
        <v>2865500</v>
      </c>
      <c r="L70" s="192">
        <f>L71+L87+L88</f>
        <v>0</v>
      </c>
      <c r="M70" s="192">
        <f>M71+M87+M88+M89</f>
        <v>2066625</v>
      </c>
      <c r="N70" s="192">
        <f>M70-Q70</f>
        <v>995000</v>
      </c>
      <c r="O70" s="192">
        <f>O71+O87+O88</f>
        <v>0</v>
      </c>
      <c r="P70" s="192">
        <f>P71+P87+P88</f>
        <v>0</v>
      </c>
      <c r="Q70" s="192">
        <f t="shared" si="17"/>
        <v>1071625</v>
      </c>
      <c r="R70" s="192">
        <f t="shared" si="17"/>
        <v>561625</v>
      </c>
      <c r="S70" s="192">
        <f t="shared" si="17"/>
        <v>439000</v>
      </c>
      <c r="T70" s="187">
        <f t="shared" si="1"/>
        <v>45224710</v>
      </c>
    </row>
    <row r="71" spans="1:20" s="106" customFormat="1" ht="14.25">
      <c r="A71" s="92"/>
      <c r="B71" s="66"/>
      <c r="C71" s="66">
        <v>70000</v>
      </c>
      <c r="D71" s="77" t="s">
        <v>517</v>
      </c>
      <c r="E71" s="77" t="s">
        <v>518</v>
      </c>
      <c r="F71" s="77"/>
      <c r="G71" s="72" t="s">
        <v>169</v>
      </c>
      <c r="H71" s="190">
        <f>H72+H76+H78+H79+H80+H81+H82+H83</f>
        <v>43066585</v>
      </c>
      <c r="I71" s="190">
        <f>I72+I76+I78+I79+I80+I81+I82+I83</f>
        <v>43066585</v>
      </c>
      <c r="J71" s="190">
        <f aca="true" t="shared" si="18" ref="J71:P71">J72+J76+J78+J79+J80+J81+J82+J83</f>
        <v>29601477</v>
      </c>
      <c r="K71" s="190">
        <f t="shared" si="18"/>
        <v>2865500</v>
      </c>
      <c r="L71" s="190">
        <f t="shared" si="18"/>
        <v>0</v>
      </c>
      <c r="M71" s="190">
        <f>M72+M76+M78+M79+M80+M81+M82+M83+M77</f>
        <v>1761236</v>
      </c>
      <c r="N71" s="190">
        <f t="shared" si="18"/>
        <v>995000</v>
      </c>
      <c r="O71" s="190">
        <f t="shared" si="18"/>
        <v>0</v>
      </c>
      <c r="P71" s="190">
        <f t="shared" si="18"/>
        <v>0</v>
      </c>
      <c r="Q71" s="190">
        <f>Q72+Q76+Q78+Q79+Q80+Q81+Q82+Q83+Q77</f>
        <v>766236</v>
      </c>
      <c r="R71" s="190">
        <f>R72+R76+R78+R79+R80+R81+R82+R83+R77</f>
        <v>256236</v>
      </c>
      <c r="S71" s="190">
        <f>S72+S76+S77+S78+S79+S80</f>
        <v>199000</v>
      </c>
      <c r="T71" s="188">
        <f t="shared" si="1"/>
        <v>44827821</v>
      </c>
    </row>
    <row r="72" spans="1:20" s="88" customFormat="1" ht="84.75" customHeight="1">
      <c r="A72" s="74"/>
      <c r="B72" s="66"/>
      <c r="C72" s="78" t="s">
        <v>167</v>
      </c>
      <c r="D72" s="78" t="s">
        <v>519</v>
      </c>
      <c r="E72" s="78" t="s">
        <v>231</v>
      </c>
      <c r="F72" s="78" t="s">
        <v>197</v>
      </c>
      <c r="G72" s="70" t="s">
        <v>334</v>
      </c>
      <c r="H72" s="191">
        <v>40556365</v>
      </c>
      <c r="I72" s="191">
        <f>H72-L72</f>
        <v>40556365</v>
      </c>
      <c r="J72" s="191">
        <v>27799877</v>
      </c>
      <c r="K72" s="191">
        <v>2718550</v>
      </c>
      <c r="L72" s="190"/>
      <c r="M72" s="191">
        <v>1721236</v>
      </c>
      <c r="N72" s="191">
        <f>M72-Q72</f>
        <v>965000</v>
      </c>
      <c r="O72" s="191"/>
      <c r="P72" s="191"/>
      <c r="Q72" s="191">
        <v>756236</v>
      </c>
      <c r="R72" s="288">
        <v>256236</v>
      </c>
      <c r="S72" s="289">
        <v>199000</v>
      </c>
      <c r="T72" s="188">
        <f t="shared" si="1"/>
        <v>42277601</v>
      </c>
    </row>
    <row r="73" spans="1:20" s="247" customFormat="1" ht="19.5" customHeight="1">
      <c r="A73" s="241"/>
      <c r="B73" s="242"/>
      <c r="C73" s="243" t="s">
        <v>167</v>
      </c>
      <c r="D73" s="78" t="s">
        <v>519</v>
      </c>
      <c r="E73" s="243" t="s">
        <v>231</v>
      </c>
      <c r="F73" s="243" t="s">
        <v>197</v>
      </c>
      <c r="G73" s="73" t="s">
        <v>364</v>
      </c>
      <c r="H73" s="244">
        <v>26591978</v>
      </c>
      <c r="I73" s="248">
        <f>H73-L73</f>
        <v>26591978</v>
      </c>
      <c r="J73" s="244">
        <v>21390000</v>
      </c>
      <c r="K73" s="244"/>
      <c r="L73" s="245"/>
      <c r="M73" s="248"/>
      <c r="N73" s="191">
        <f>M73-Q73</f>
        <v>0</v>
      </c>
      <c r="O73" s="248"/>
      <c r="P73" s="248"/>
      <c r="Q73" s="248"/>
      <c r="R73" s="287"/>
      <c r="S73" s="287"/>
      <c r="T73" s="249">
        <f t="shared" si="1"/>
        <v>26591978</v>
      </c>
    </row>
    <row r="74" spans="1:20" s="247" customFormat="1" ht="19.5" customHeight="1">
      <c r="A74" s="241"/>
      <c r="B74" s="242"/>
      <c r="C74" s="243"/>
      <c r="D74" s="78" t="s">
        <v>519</v>
      </c>
      <c r="E74" s="243" t="s">
        <v>231</v>
      </c>
      <c r="F74" s="243" t="s">
        <v>197</v>
      </c>
      <c r="G74" s="96" t="s">
        <v>94</v>
      </c>
      <c r="H74" s="244">
        <v>6295400</v>
      </c>
      <c r="I74" s="248">
        <f>H74-L74</f>
        <v>6295400</v>
      </c>
      <c r="J74" s="244">
        <v>3230000</v>
      </c>
      <c r="K74" s="244">
        <v>2349200</v>
      </c>
      <c r="L74" s="245"/>
      <c r="M74" s="248"/>
      <c r="N74" s="191"/>
      <c r="O74" s="248"/>
      <c r="P74" s="248"/>
      <c r="Q74" s="248"/>
      <c r="R74" s="287"/>
      <c r="S74" s="287"/>
      <c r="T74" s="249">
        <f t="shared" si="1"/>
        <v>6295400</v>
      </c>
    </row>
    <row r="75" spans="1:20" s="247" customFormat="1" ht="53.25" customHeight="1">
      <c r="A75" s="241"/>
      <c r="B75" s="242"/>
      <c r="C75" s="243"/>
      <c r="D75" s="78" t="s">
        <v>519</v>
      </c>
      <c r="E75" s="243" t="s">
        <v>231</v>
      </c>
      <c r="F75" s="243" t="s">
        <v>197</v>
      </c>
      <c r="G75" s="73" t="s">
        <v>237</v>
      </c>
      <c r="H75" s="244">
        <v>98973</v>
      </c>
      <c r="I75" s="248">
        <f>H75-L75</f>
        <v>98973</v>
      </c>
      <c r="J75" s="244">
        <v>65500</v>
      </c>
      <c r="K75" s="244"/>
      <c r="L75" s="245"/>
      <c r="M75" s="248"/>
      <c r="N75" s="191"/>
      <c r="O75" s="248"/>
      <c r="P75" s="248"/>
      <c r="Q75" s="248"/>
      <c r="R75" s="287"/>
      <c r="S75" s="287"/>
      <c r="T75" s="249">
        <f t="shared" si="1"/>
        <v>98973</v>
      </c>
    </row>
    <row r="76" spans="1:20" s="88" customFormat="1" ht="45" customHeight="1">
      <c r="A76" s="74"/>
      <c r="B76" s="66"/>
      <c r="C76" s="78" t="s">
        <v>175</v>
      </c>
      <c r="D76" s="78" t="s">
        <v>521</v>
      </c>
      <c r="E76" s="78" t="s">
        <v>192</v>
      </c>
      <c r="F76" s="78" t="s">
        <v>198</v>
      </c>
      <c r="G76" s="70" t="s">
        <v>522</v>
      </c>
      <c r="H76" s="191">
        <v>733360</v>
      </c>
      <c r="I76" s="191">
        <f aca="true" t="shared" si="19" ref="I76:I83">H76-L76</f>
        <v>733360</v>
      </c>
      <c r="J76" s="191">
        <v>521000</v>
      </c>
      <c r="K76" s="191">
        <v>31360</v>
      </c>
      <c r="L76" s="190"/>
      <c r="M76" s="191">
        <v>35000</v>
      </c>
      <c r="N76" s="191">
        <f aca="true" t="shared" si="20" ref="N76:N83">M76-Q76</f>
        <v>25000</v>
      </c>
      <c r="O76" s="191"/>
      <c r="P76" s="191"/>
      <c r="Q76" s="191">
        <v>10000</v>
      </c>
      <c r="R76" s="190"/>
      <c r="S76" s="190"/>
      <c r="T76" s="188">
        <f t="shared" si="1"/>
        <v>768360</v>
      </c>
    </row>
    <row r="77" spans="1:20" s="88" customFormat="1" ht="30" hidden="1">
      <c r="A77" s="74"/>
      <c r="B77" s="66"/>
      <c r="C77" s="78" t="s">
        <v>419</v>
      </c>
      <c r="D77" s="78" t="s">
        <v>529</v>
      </c>
      <c r="E77" s="78" t="s">
        <v>528</v>
      </c>
      <c r="F77" s="78" t="s">
        <v>421</v>
      </c>
      <c r="G77" s="70" t="s">
        <v>536</v>
      </c>
      <c r="H77" s="191"/>
      <c r="I77" s="191"/>
      <c r="J77" s="191"/>
      <c r="K77" s="191"/>
      <c r="L77" s="190"/>
      <c r="M77" s="191"/>
      <c r="N77" s="191"/>
      <c r="O77" s="191"/>
      <c r="P77" s="191"/>
      <c r="Q77" s="191"/>
      <c r="R77" s="191"/>
      <c r="S77" s="191"/>
      <c r="T77" s="188">
        <f t="shared" si="1"/>
        <v>0</v>
      </c>
    </row>
    <row r="78" spans="1:20" s="88" customFormat="1" ht="45">
      <c r="A78" s="74"/>
      <c r="B78" s="66"/>
      <c r="C78" s="78" t="s">
        <v>176</v>
      </c>
      <c r="D78" s="78" t="s">
        <v>538</v>
      </c>
      <c r="E78" s="78" t="s">
        <v>537</v>
      </c>
      <c r="F78" s="78" t="s">
        <v>199</v>
      </c>
      <c r="G78" s="70" t="s">
        <v>539</v>
      </c>
      <c r="H78" s="191">
        <v>923170</v>
      </c>
      <c r="I78" s="191">
        <f t="shared" si="19"/>
        <v>923170</v>
      </c>
      <c r="J78" s="191">
        <v>673000</v>
      </c>
      <c r="K78" s="191">
        <v>59170</v>
      </c>
      <c r="L78" s="190"/>
      <c r="M78" s="288">
        <v>5000</v>
      </c>
      <c r="N78" s="288">
        <f t="shared" si="20"/>
        <v>5000</v>
      </c>
      <c r="O78" s="190"/>
      <c r="P78" s="190"/>
      <c r="Q78" s="190"/>
      <c r="R78" s="190"/>
      <c r="S78" s="190"/>
      <c r="T78" s="188">
        <f t="shared" si="1"/>
        <v>928170</v>
      </c>
    </row>
    <row r="79" spans="1:20" s="88" customFormat="1" ht="30">
      <c r="A79" s="74"/>
      <c r="B79" s="66"/>
      <c r="C79" s="78" t="s">
        <v>177</v>
      </c>
      <c r="D79" s="78" t="s">
        <v>541</v>
      </c>
      <c r="E79" s="78" t="s">
        <v>540</v>
      </c>
      <c r="F79" s="78" t="s">
        <v>199</v>
      </c>
      <c r="G79" s="70" t="s">
        <v>542</v>
      </c>
      <c r="H79" s="191">
        <v>735020</v>
      </c>
      <c r="I79" s="191">
        <f t="shared" si="19"/>
        <v>735020</v>
      </c>
      <c r="J79" s="191">
        <v>521600</v>
      </c>
      <c r="K79" s="191">
        <v>56420</v>
      </c>
      <c r="L79" s="190"/>
      <c r="M79" s="190"/>
      <c r="N79" s="190">
        <f t="shared" si="20"/>
        <v>0</v>
      </c>
      <c r="O79" s="190"/>
      <c r="P79" s="190"/>
      <c r="Q79" s="190"/>
      <c r="R79" s="190"/>
      <c r="S79" s="190"/>
      <c r="T79" s="188">
        <f t="shared" si="1"/>
        <v>735020</v>
      </c>
    </row>
    <row r="80" spans="1:20" s="88" customFormat="1" ht="30">
      <c r="A80" s="74"/>
      <c r="B80" s="66"/>
      <c r="C80" s="78" t="s">
        <v>178</v>
      </c>
      <c r="D80" s="78" t="s">
        <v>544</v>
      </c>
      <c r="E80" s="78" t="s">
        <v>543</v>
      </c>
      <c r="F80" s="78" t="s">
        <v>199</v>
      </c>
      <c r="G80" s="70" t="s">
        <v>545</v>
      </c>
      <c r="H80" s="191">
        <v>106000</v>
      </c>
      <c r="I80" s="191">
        <f t="shared" si="19"/>
        <v>106000</v>
      </c>
      <c r="J80" s="191">
        <v>86000</v>
      </c>
      <c r="K80" s="191"/>
      <c r="L80" s="190"/>
      <c r="M80" s="190"/>
      <c r="N80" s="190">
        <f t="shared" si="20"/>
        <v>0</v>
      </c>
      <c r="O80" s="190"/>
      <c r="P80" s="190"/>
      <c r="Q80" s="190"/>
      <c r="R80" s="190"/>
      <c r="S80" s="190"/>
      <c r="T80" s="188">
        <f t="shared" si="1"/>
        <v>106000</v>
      </c>
    </row>
    <row r="81" spans="1:20" s="88" customFormat="1" ht="15" hidden="1">
      <c r="A81" s="74"/>
      <c r="B81" s="66"/>
      <c r="C81" s="78" t="s">
        <v>179</v>
      </c>
      <c r="D81" s="78" t="s">
        <v>179</v>
      </c>
      <c r="E81" s="78"/>
      <c r="F81" s="78" t="s">
        <v>199</v>
      </c>
      <c r="G81" s="70" t="s">
        <v>180</v>
      </c>
      <c r="H81" s="191"/>
      <c r="I81" s="191">
        <f t="shared" si="19"/>
        <v>0</v>
      </c>
      <c r="J81" s="191"/>
      <c r="K81" s="191"/>
      <c r="L81" s="190"/>
      <c r="M81" s="190"/>
      <c r="N81" s="190">
        <f t="shared" si="20"/>
        <v>0</v>
      </c>
      <c r="O81" s="190"/>
      <c r="P81" s="190"/>
      <c r="Q81" s="190"/>
      <c r="R81" s="190"/>
      <c r="S81" s="190"/>
      <c r="T81" s="188">
        <f t="shared" si="1"/>
        <v>0</v>
      </c>
    </row>
    <row r="82" spans="1:20" s="88" customFormat="1" ht="42.75" customHeight="1">
      <c r="A82" s="74"/>
      <c r="B82" s="66"/>
      <c r="C82" s="78" t="s">
        <v>181</v>
      </c>
      <c r="D82" s="78" t="s">
        <v>547</v>
      </c>
      <c r="E82" s="78" t="s">
        <v>546</v>
      </c>
      <c r="F82" s="78" t="s">
        <v>199</v>
      </c>
      <c r="G82" s="70" t="s">
        <v>573</v>
      </c>
      <c r="H82" s="191">
        <v>12670</v>
      </c>
      <c r="I82" s="191">
        <f t="shared" si="19"/>
        <v>12670</v>
      </c>
      <c r="J82" s="191"/>
      <c r="K82" s="191"/>
      <c r="L82" s="190"/>
      <c r="M82" s="190"/>
      <c r="N82" s="190">
        <f t="shared" si="20"/>
        <v>0</v>
      </c>
      <c r="O82" s="190"/>
      <c r="P82" s="190"/>
      <c r="Q82" s="190"/>
      <c r="R82" s="190"/>
      <c r="S82" s="190"/>
      <c r="T82" s="188">
        <f t="shared" si="1"/>
        <v>12670</v>
      </c>
    </row>
    <row r="83" spans="2:20" ht="15" hidden="1">
      <c r="B83" s="66"/>
      <c r="C83" s="66"/>
      <c r="D83" s="78" t="s">
        <v>168</v>
      </c>
      <c r="E83" s="78"/>
      <c r="F83" s="78"/>
      <c r="G83" s="96"/>
      <c r="H83" s="191"/>
      <c r="I83" s="190">
        <f t="shared" si="19"/>
        <v>0</v>
      </c>
      <c r="J83" s="191"/>
      <c r="K83" s="191"/>
      <c r="L83" s="191"/>
      <c r="M83" s="191"/>
      <c r="N83" s="190">
        <f t="shared" si="20"/>
        <v>0</v>
      </c>
      <c r="O83" s="191"/>
      <c r="P83" s="191"/>
      <c r="Q83" s="191"/>
      <c r="R83" s="191"/>
      <c r="S83" s="191"/>
      <c r="T83" s="188">
        <f t="shared" si="1"/>
        <v>0</v>
      </c>
    </row>
    <row r="84" spans="1:20" s="106" customFormat="1" ht="14.25" hidden="1">
      <c r="A84" s="92"/>
      <c r="B84" s="66"/>
      <c r="C84" s="66"/>
      <c r="D84" s="77" t="s">
        <v>157</v>
      </c>
      <c r="E84" s="77"/>
      <c r="F84" s="77"/>
      <c r="G84" s="67" t="s">
        <v>158</v>
      </c>
      <c r="H84" s="190">
        <f>H85+H86</f>
        <v>0</v>
      </c>
      <c r="I84" s="190">
        <f aca="true" t="shared" si="21" ref="I84:R84">I85+I86</f>
        <v>0</v>
      </c>
      <c r="J84" s="190">
        <f t="shared" si="21"/>
        <v>0</v>
      </c>
      <c r="K84" s="190">
        <f t="shared" si="21"/>
        <v>0</v>
      </c>
      <c r="L84" s="190">
        <f t="shared" si="21"/>
        <v>0</v>
      </c>
      <c r="M84" s="190">
        <f t="shared" si="21"/>
        <v>0</v>
      </c>
      <c r="N84" s="190">
        <f t="shared" si="21"/>
        <v>0</v>
      </c>
      <c r="O84" s="190">
        <f t="shared" si="21"/>
        <v>0</v>
      </c>
      <c r="P84" s="190">
        <f t="shared" si="21"/>
        <v>0</v>
      </c>
      <c r="Q84" s="190">
        <f t="shared" si="21"/>
        <v>0</v>
      </c>
      <c r="R84" s="190">
        <f t="shared" si="21"/>
        <v>0</v>
      </c>
      <c r="S84" s="190"/>
      <c r="T84" s="188">
        <f t="shared" si="1"/>
        <v>0</v>
      </c>
    </row>
    <row r="85" spans="2:20" ht="15" hidden="1">
      <c r="B85" s="66"/>
      <c r="C85" s="66"/>
      <c r="D85" s="78" t="s">
        <v>98</v>
      </c>
      <c r="E85" s="78"/>
      <c r="F85" s="78" t="s">
        <v>99</v>
      </c>
      <c r="G85" s="96" t="s">
        <v>202</v>
      </c>
      <c r="H85" s="191"/>
      <c r="I85" s="191">
        <f>H85-L85</f>
        <v>0</v>
      </c>
      <c r="J85" s="191"/>
      <c r="K85" s="191"/>
      <c r="L85" s="191"/>
      <c r="M85" s="191">
        <f>-Q85</f>
        <v>0</v>
      </c>
      <c r="N85" s="191">
        <f>M85-Q85</f>
        <v>0</v>
      </c>
      <c r="O85" s="191"/>
      <c r="P85" s="191"/>
      <c r="Q85" s="191"/>
      <c r="R85" s="191"/>
      <c r="S85" s="191"/>
      <c r="T85" s="188">
        <f t="shared" si="1"/>
        <v>0</v>
      </c>
    </row>
    <row r="86" spans="2:20" ht="15" hidden="1">
      <c r="B86" s="66"/>
      <c r="C86" s="66"/>
      <c r="D86" s="78" t="s">
        <v>200</v>
      </c>
      <c r="E86" s="78"/>
      <c r="F86" s="78" t="s">
        <v>201</v>
      </c>
      <c r="G86" s="96" t="s">
        <v>203</v>
      </c>
      <c r="H86" s="191"/>
      <c r="I86" s="191">
        <f>H86-L86</f>
        <v>0</v>
      </c>
      <c r="J86" s="191"/>
      <c r="K86" s="191"/>
      <c r="L86" s="191"/>
      <c r="M86" s="191"/>
      <c r="N86" s="191">
        <f>M86-Q86</f>
        <v>0</v>
      </c>
      <c r="O86" s="191"/>
      <c r="P86" s="191"/>
      <c r="Q86" s="191"/>
      <c r="R86" s="191"/>
      <c r="S86" s="191"/>
      <c r="T86" s="188">
        <f t="shared" si="1"/>
        <v>0</v>
      </c>
    </row>
    <row r="87" spans="2:20" ht="60" customHeight="1">
      <c r="B87" s="66"/>
      <c r="C87" s="78" t="s">
        <v>182</v>
      </c>
      <c r="D87" s="78" t="s">
        <v>575</v>
      </c>
      <c r="E87" s="78" t="s">
        <v>574</v>
      </c>
      <c r="F87" s="78" t="s">
        <v>193</v>
      </c>
      <c r="G87" s="349" t="s">
        <v>333</v>
      </c>
      <c r="H87" s="191">
        <v>91500</v>
      </c>
      <c r="I87" s="191">
        <f>H87-L87</f>
        <v>91500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88">
        <f t="shared" si="1"/>
        <v>91500</v>
      </c>
    </row>
    <row r="88" spans="2:20" ht="39" customHeight="1" hidden="1">
      <c r="B88" s="66"/>
      <c r="C88" s="78" t="s">
        <v>98</v>
      </c>
      <c r="D88" s="78" t="s">
        <v>577</v>
      </c>
      <c r="E88" s="78" t="s">
        <v>576</v>
      </c>
      <c r="F88" s="78" t="s">
        <v>99</v>
      </c>
      <c r="G88" s="96" t="s">
        <v>579</v>
      </c>
      <c r="H88" s="191"/>
      <c r="I88" s="191"/>
      <c r="J88" s="191"/>
      <c r="K88" s="191"/>
      <c r="L88" s="191"/>
      <c r="M88" s="191"/>
      <c r="N88" s="191">
        <f>M88-Q88</f>
        <v>0</v>
      </c>
      <c r="O88" s="191"/>
      <c r="P88" s="191"/>
      <c r="Q88" s="191"/>
      <c r="R88" s="191"/>
      <c r="S88" s="191"/>
      <c r="T88" s="188">
        <f t="shared" si="1"/>
        <v>0</v>
      </c>
    </row>
    <row r="89" spans="2:20" ht="30.75" customHeight="1">
      <c r="B89" s="66"/>
      <c r="C89" s="78"/>
      <c r="D89" s="78" t="s">
        <v>577</v>
      </c>
      <c r="E89" s="78" t="s">
        <v>576</v>
      </c>
      <c r="F89" s="78" t="s">
        <v>99</v>
      </c>
      <c r="G89" s="96" t="s">
        <v>579</v>
      </c>
      <c r="H89" s="191"/>
      <c r="I89" s="191">
        <f>H89-L89</f>
        <v>0</v>
      </c>
      <c r="J89" s="191"/>
      <c r="K89" s="191"/>
      <c r="L89" s="191"/>
      <c r="M89" s="191">
        <v>305389</v>
      </c>
      <c r="N89" s="191"/>
      <c r="O89" s="191"/>
      <c r="P89" s="191"/>
      <c r="Q89" s="191">
        <v>305389</v>
      </c>
      <c r="R89" s="191">
        <v>305389</v>
      </c>
      <c r="S89" s="191">
        <v>240000</v>
      </c>
      <c r="T89" s="188">
        <f t="shared" si="1"/>
        <v>305389</v>
      </c>
    </row>
    <row r="90" spans="2:20" ht="25.5" customHeight="1">
      <c r="B90" s="100">
        <v>1500000</v>
      </c>
      <c r="C90" s="100"/>
      <c r="D90" s="100">
        <v>1500000</v>
      </c>
      <c r="E90" s="100"/>
      <c r="F90" s="93"/>
      <c r="G90" s="94" t="s">
        <v>283</v>
      </c>
      <c r="H90" s="233">
        <f aca="true" t="shared" si="22" ref="H90:S90">H92+H94+H139</f>
        <v>31760758</v>
      </c>
      <c r="I90" s="233">
        <f t="shared" si="22"/>
        <v>31760758</v>
      </c>
      <c r="J90" s="233">
        <f t="shared" si="22"/>
        <v>0</v>
      </c>
      <c r="K90" s="233">
        <f t="shared" si="22"/>
        <v>0</v>
      </c>
      <c r="L90" s="233">
        <f t="shared" si="22"/>
        <v>0</v>
      </c>
      <c r="M90" s="233">
        <f t="shared" si="22"/>
        <v>0</v>
      </c>
      <c r="N90" s="233">
        <f t="shared" si="22"/>
        <v>0</v>
      </c>
      <c r="O90" s="233">
        <f t="shared" si="22"/>
        <v>0</v>
      </c>
      <c r="P90" s="233">
        <f t="shared" si="22"/>
        <v>0</v>
      </c>
      <c r="Q90" s="233">
        <f t="shared" si="22"/>
        <v>0</v>
      </c>
      <c r="R90" s="233">
        <f t="shared" si="22"/>
        <v>0</v>
      </c>
      <c r="S90" s="233">
        <f t="shared" si="22"/>
        <v>0</v>
      </c>
      <c r="T90" s="234">
        <f t="shared" si="1"/>
        <v>31760758</v>
      </c>
    </row>
    <row r="91" spans="2:20" ht="28.5">
      <c r="B91" s="100"/>
      <c r="C91" s="100"/>
      <c r="D91" s="100">
        <v>1510000</v>
      </c>
      <c r="E91" s="100"/>
      <c r="F91" s="93"/>
      <c r="G91" s="94" t="s">
        <v>283</v>
      </c>
      <c r="H91" s="233">
        <f>H90</f>
        <v>31760758</v>
      </c>
      <c r="I91" s="192">
        <f>H91-L91</f>
        <v>31760758</v>
      </c>
      <c r="J91" s="233">
        <f>J90</f>
        <v>0</v>
      </c>
      <c r="K91" s="233">
        <f>K90</f>
        <v>0</v>
      </c>
      <c r="L91" s="233">
        <f>L90</f>
        <v>0</v>
      </c>
      <c r="M91" s="233">
        <f>M90</f>
        <v>0</v>
      </c>
      <c r="N91" s="192">
        <f>M91-Q91</f>
        <v>0</v>
      </c>
      <c r="O91" s="233">
        <f>O90</f>
        <v>0</v>
      </c>
      <c r="P91" s="233">
        <f>P90</f>
        <v>0</v>
      </c>
      <c r="Q91" s="233">
        <f>Q90</f>
        <v>0</v>
      </c>
      <c r="R91" s="233">
        <f>R90</f>
        <v>0</v>
      </c>
      <c r="S91" s="233">
        <f>S90</f>
        <v>0</v>
      </c>
      <c r="T91" s="234">
        <f t="shared" si="1"/>
        <v>31760758</v>
      </c>
    </row>
    <row r="92" spans="1:20" s="118" customFormat="1" ht="14.25">
      <c r="A92" s="117"/>
      <c r="B92" s="116"/>
      <c r="C92" s="116"/>
      <c r="D92" s="77" t="s">
        <v>599</v>
      </c>
      <c r="E92" s="77" t="s">
        <v>518</v>
      </c>
      <c r="F92" s="112"/>
      <c r="G92" s="113" t="s">
        <v>169</v>
      </c>
      <c r="H92" s="193">
        <f>H93</f>
        <v>449100</v>
      </c>
      <c r="I92" s="193">
        <f aca="true" t="shared" si="23" ref="I92:S92">I93</f>
        <v>449100</v>
      </c>
      <c r="J92" s="193">
        <f t="shared" si="23"/>
        <v>0</v>
      </c>
      <c r="K92" s="193">
        <f t="shared" si="23"/>
        <v>0</v>
      </c>
      <c r="L92" s="193">
        <f t="shared" si="23"/>
        <v>0</v>
      </c>
      <c r="M92" s="193">
        <f t="shared" si="23"/>
        <v>0</v>
      </c>
      <c r="N92" s="193">
        <f t="shared" si="23"/>
        <v>0</v>
      </c>
      <c r="O92" s="193">
        <f t="shared" si="23"/>
        <v>0</v>
      </c>
      <c r="P92" s="193">
        <f t="shared" si="23"/>
        <v>0</v>
      </c>
      <c r="Q92" s="193">
        <f t="shared" si="23"/>
        <v>0</v>
      </c>
      <c r="R92" s="193">
        <f t="shared" si="23"/>
        <v>0</v>
      </c>
      <c r="S92" s="193">
        <f t="shared" si="23"/>
        <v>0</v>
      </c>
      <c r="T92" s="188">
        <f t="shared" si="1"/>
        <v>449100</v>
      </c>
    </row>
    <row r="93" spans="1:20" s="88" customFormat="1" ht="81" customHeight="1">
      <c r="A93" s="74"/>
      <c r="B93" s="69"/>
      <c r="C93" s="69">
        <v>70303</v>
      </c>
      <c r="D93" s="78" t="s">
        <v>600</v>
      </c>
      <c r="E93" s="78" t="s">
        <v>97</v>
      </c>
      <c r="F93" s="78" t="s">
        <v>204</v>
      </c>
      <c r="G93" s="96" t="s">
        <v>335</v>
      </c>
      <c r="H93" s="191">
        <v>449100</v>
      </c>
      <c r="I93" s="191">
        <f aca="true" t="shared" si="24" ref="I93:I102">H93-L93</f>
        <v>449100</v>
      </c>
      <c r="J93" s="191"/>
      <c r="K93" s="191"/>
      <c r="L93" s="191"/>
      <c r="M93" s="191"/>
      <c r="N93" s="191">
        <f>M93-Q93</f>
        <v>0</v>
      </c>
      <c r="O93" s="191"/>
      <c r="P93" s="191"/>
      <c r="Q93" s="191"/>
      <c r="R93" s="191"/>
      <c r="S93" s="191"/>
      <c r="T93" s="189">
        <f t="shared" si="1"/>
        <v>449100</v>
      </c>
    </row>
    <row r="94" spans="1:20" s="106" customFormat="1" ht="28.5">
      <c r="A94" s="92"/>
      <c r="B94" s="66"/>
      <c r="C94" s="66">
        <v>90000</v>
      </c>
      <c r="D94" s="77" t="s">
        <v>601</v>
      </c>
      <c r="E94" s="77" t="s">
        <v>484</v>
      </c>
      <c r="F94" s="77"/>
      <c r="G94" s="67" t="s">
        <v>148</v>
      </c>
      <c r="H94" s="190">
        <f>H95+H102+H114+H118+H129+H130+H133+H134+H135+H136+H137+H117+H116</f>
        <v>31311658</v>
      </c>
      <c r="I94" s="191">
        <f t="shared" si="24"/>
        <v>31311658</v>
      </c>
      <c r="J94" s="190">
        <f aca="true" t="shared" si="25" ref="J94:S94">J96+J103+J104+J105+J106+J107+J108+J109+J110+J111+J114+J115+J118+J119+J120+J121+J122+J123+J124+J125+J127+J128+J129+J130+J134+J135+J136+J137+J138+J133</f>
        <v>0</v>
      </c>
      <c r="K94" s="190">
        <f t="shared" si="25"/>
        <v>0</v>
      </c>
      <c r="L94" s="190">
        <f t="shared" si="25"/>
        <v>0</v>
      </c>
      <c r="M94" s="190">
        <f t="shared" si="25"/>
        <v>0</v>
      </c>
      <c r="N94" s="190">
        <f t="shared" si="25"/>
        <v>0</v>
      </c>
      <c r="O94" s="190">
        <f t="shared" si="25"/>
        <v>0</v>
      </c>
      <c r="P94" s="190">
        <f t="shared" si="25"/>
        <v>0</v>
      </c>
      <c r="Q94" s="190">
        <f t="shared" si="25"/>
        <v>0</v>
      </c>
      <c r="R94" s="190">
        <f t="shared" si="25"/>
        <v>0</v>
      </c>
      <c r="S94" s="190">
        <f t="shared" si="25"/>
        <v>0</v>
      </c>
      <c r="T94" s="188">
        <f t="shared" si="1"/>
        <v>31311658</v>
      </c>
    </row>
    <row r="95" spans="1:20" s="106" customFormat="1" ht="89.25" customHeight="1">
      <c r="A95" s="92"/>
      <c r="B95" s="66"/>
      <c r="C95" s="66"/>
      <c r="D95" s="321" t="s">
        <v>19</v>
      </c>
      <c r="E95" s="321" t="s">
        <v>20</v>
      </c>
      <c r="F95" s="77"/>
      <c r="G95" s="67" t="s">
        <v>21</v>
      </c>
      <c r="H95" s="190">
        <f>H96+H97+H98+H99+H100+H101</f>
        <v>6705400</v>
      </c>
      <c r="I95" s="191">
        <f t="shared" si="24"/>
        <v>6705400</v>
      </c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88">
        <f t="shared" si="1"/>
        <v>6705400</v>
      </c>
    </row>
    <row r="96" spans="1:20" s="88" customFormat="1" ht="81.75" customHeight="1">
      <c r="A96" s="74"/>
      <c r="B96" s="69"/>
      <c r="C96" s="78" t="s">
        <v>205</v>
      </c>
      <c r="D96" s="78" t="s">
        <v>603</v>
      </c>
      <c r="E96" s="78" t="s">
        <v>602</v>
      </c>
      <c r="F96" s="78" t="s">
        <v>206</v>
      </c>
      <c r="G96" s="111" t="s">
        <v>605</v>
      </c>
      <c r="H96" s="191">
        <v>345167</v>
      </c>
      <c r="I96" s="191">
        <f t="shared" si="24"/>
        <v>345167</v>
      </c>
      <c r="J96" s="191"/>
      <c r="K96" s="191"/>
      <c r="L96" s="191"/>
      <c r="M96" s="191"/>
      <c r="N96" s="191">
        <f aca="true" t="shared" si="26" ref="N96:N101">M96-Q96</f>
        <v>0</v>
      </c>
      <c r="O96" s="191"/>
      <c r="P96" s="191"/>
      <c r="Q96" s="191"/>
      <c r="R96" s="191"/>
      <c r="S96" s="191"/>
      <c r="T96" s="189">
        <f t="shared" si="1"/>
        <v>345167</v>
      </c>
    </row>
    <row r="97" spans="1:20" s="88" customFormat="1" ht="36.75" customHeight="1">
      <c r="A97" s="74"/>
      <c r="B97" s="69"/>
      <c r="C97" s="78" t="s">
        <v>210</v>
      </c>
      <c r="D97" s="78" t="s">
        <v>609</v>
      </c>
      <c r="E97" s="78" t="s">
        <v>608</v>
      </c>
      <c r="F97" s="78" t="s">
        <v>206</v>
      </c>
      <c r="G97" s="111" t="s">
        <v>620</v>
      </c>
      <c r="H97" s="191">
        <v>4799</v>
      </c>
      <c r="I97" s="191">
        <f t="shared" si="24"/>
        <v>4799</v>
      </c>
      <c r="J97" s="191"/>
      <c r="K97" s="191"/>
      <c r="L97" s="191"/>
      <c r="M97" s="191"/>
      <c r="N97" s="191">
        <f t="shared" si="26"/>
        <v>0</v>
      </c>
      <c r="O97" s="191"/>
      <c r="P97" s="191"/>
      <c r="Q97" s="191"/>
      <c r="R97" s="191"/>
      <c r="S97" s="191"/>
      <c r="T97" s="189">
        <f aca="true" t="shared" si="27" ref="T97:T102">H97+M97</f>
        <v>4799</v>
      </c>
    </row>
    <row r="98" spans="1:20" s="88" customFormat="1" ht="36.75" customHeight="1">
      <c r="A98" s="74"/>
      <c r="B98" s="69"/>
      <c r="C98" s="69">
        <v>90207</v>
      </c>
      <c r="D98" s="78" t="s">
        <v>624</v>
      </c>
      <c r="E98" s="78" t="s">
        <v>623</v>
      </c>
      <c r="F98" s="78" t="s">
        <v>212</v>
      </c>
      <c r="G98" s="111" t="s">
        <v>625</v>
      </c>
      <c r="H98" s="191">
        <v>17961</v>
      </c>
      <c r="I98" s="191">
        <f t="shared" si="24"/>
        <v>17961</v>
      </c>
      <c r="J98" s="191"/>
      <c r="K98" s="191"/>
      <c r="L98" s="191"/>
      <c r="M98" s="191"/>
      <c r="N98" s="191">
        <f t="shared" si="26"/>
        <v>0</v>
      </c>
      <c r="O98" s="191"/>
      <c r="P98" s="191"/>
      <c r="Q98" s="191"/>
      <c r="R98" s="191"/>
      <c r="S98" s="191"/>
      <c r="T98" s="189">
        <f t="shared" si="27"/>
        <v>17961</v>
      </c>
    </row>
    <row r="99" spans="1:20" s="88" customFormat="1" ht="36.75" customHeight="1">
      <c r="A99" s="74"/>
      <c r="B99" s="69"/>
      <c r="C99" s="78" t="s">
        <v>216</v>
      </c>
      <c r="D99" s="78" t="s">
        <v>632</v>
      </c>
      <c r="E99" s="78" t="s">
        <v>631</v>
      </c>
      <c r="F99" s="78" t="s">
        <v>212</v>
      </c>
      <c r="G99" s="111" t="s">
        <v>634</v>
      </c>
      <c r="H99" s="191">
        <v>220026</v>
      </c>
      <c r="I99" s="191">
        <f t="shared" si="24"/>
        <v>220026</v>
      </c>
      <c r="J99" s="191"/>
      <c r="K99" s="191"/>
      <c r="L99" s="191"/>
      <c r="M99" s="191"/>
      <c r="N99" s="191">
        <f t="shared" si="26"/>
        <v>0</v>
      </c>
      <c r="O99" s="191"/>
      <c r="P99" s="191"/>
      <c r="Q99" s="191"/>
      <c r="R99" s="191"/>
      <c r="S99" s="191"/>
      <c r="T99" s="189">
        <f t="shared" si="27"/>
        <v>220026</v>
      </c>
    </row>
    <row r="100" spans="1:20" s="88" customFormat="1" ht="47.25" customHeight="1">
      <c r="A100" s="74"/>
      <c r="B100" s="69"/>
      <c r="C100" s="78" t="s">
        <v>220</v>
      </c>
      <c r="D100" s="78" t="s">
        <v>645</v>
      </c>
      <c r="E100" s="78" t="s">
        <v>644</v>
      </c>
      <c r="F100" s="78" t="s">
        <v>212</v>
      </c>
      <c r="G100" s="111" t="s">
        <v>643</v>
      </c>
      <c r="H100" s="191">
        <v>50037</v>
      </c>
      <c r="I100" s="191">
        <f t="shared" si="24"/>
        <v>50037</v>
      </c>
      <c r="J100" s="191"/>
      <c r="K100" s="191"/>
      <c r="L100" s="191"/>
      <c r="M100" s="191"/>
      <c r="N100" s="191">
        <f t="shared" si="26"/>
        <v>0</v>
      </c>
      <c r="O100" s="191"/>
      <c r="P100" s="191"/>
      <c r="Q100" s="191"/>
      <c r="R100" s="191"/>
      <c r="S100" s="191"/>
      <c r="T100" s="189">
        <f t="shared" si="27"/>
        <v>50037</v>
      </c>
    </row>
    <row r="101" spans="1:20" s="88" customFormat="1" ht="36.75" customHeight="1">
      <c r="A101" s="74"/>
      <c r="B101" s="69"/>
      <c r="C101" s="78" t="s">
        <v>227</v>
      </c>
      <c r="D101" s="78" t="s">
        <v>669</v>
      </c>
      <c r="E101" s="78" t="s">
        <v>668</v>
      </c>
      <c r="F101" s="78" t="s">
        <v>97</v>
      </c>
      <c r="G101" s="111" t="s">
        <v>670</v>
      </c>
      <c r="H101" s="191">
        <v>6067410</v>
      </c>
      <c r="I101" s="191">
        <f t="shared" si="24"/>
        <v>6067410</v>
      </c>
      <c r="J101" s="191"/>
      <c r="K101" s="191"/>
      <c r="L101" s="191"/>
      <c r="M101" s="191"/>
      <c r="N101" s="191">
        <f t="shared" si="26"/>
        <v>0</v>
      </c>
      <c r="O101" s="191"/>
      <c r="P101" s="191"/>
      <c r="Q101" s="191"/>
      <c r="R101" s="191"/>
      <c r="S101" s="191"/>
      <c r="T101" s="189">
        <f t="shared" si="27"/>
        <v>6067410</v>
      </c>
    </row>
    <row r="102" spans="1:20" s="88" customFormat="1" ht="36.75" customHeight="1">
      <c r="A102" s="74"/>
      <c r="B102" s="69"/>
      <c r="C102" s="321" t="s">
        <v>457</v>
      </c>
      <c r="D102" s="77" t="s">
        <v>22</v>
      </c>
      <c r="E102" s="77" t="s">
        <v>23</v>
      </c>
      <c r="F102" s="77"/>
      <c r="G102" s="324" t="s">
        <v>24</v>
      </c>
      <c r="H102" s="191">
        <f>H103+H106+H108+H111+H112+H113</f>
        <v>6586800</v>
      </c>
      <c r="I102" s="191">
        <f t="shared" si="24"/>
        <v>6586800</v>
      </c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89">
        <f t="shared" si="27"/>
        <v>6586800</v>
      </c>
    </row>
    <row r="103" spans="1:20" s="88" customFormat="1" ht="95.25" customHeight="1">
      <c r="A103" s="74"/>
      <c r="B103" s="69"/>
      <c r="C103" s="78" t="s">
        <v>207</v>
      </c>
      <c r="D103" s="78" t="s">
        <v>607</v>
      </c>
      <c r="E103" s="78" t="s">
        <v>606</v>
      </c>
      <c r="F103" s="78" t="s">
        <v>206</v>
      </c>
      <c r="G103" s="111" t="s">
        <v>143</v>
      </c>
      <c r="H103" s="191">
        <v>354000</v>
      </c>
      <c r="I103" s="191">
        <f aca="true" t="shared" si="28" ref="I103:I137">H103-L103</f>
        <v>354000</v>
      </c>
      <c r="J103" s="191"/>
      <c r="K103" s="191"/>
      <c r="L103" s="191"/>
      <c r="M103" s="191"/>
      <c r="N103" s="191">
        <f aca="true" t="shared" si="29" ref="N103:N137">M103-Q103</f>
        <v>0</v>
      </c>
      <c r="O103" s="191"/>
      <c r="P103" s="191"/>
      <c r="Q103" s="191"/>
      <c r="R103" s="191"/>
      <c r="S103" s="191"/>
      <c r="T103" s="189">
        <f t="shared" si="1"/>
        <v>354000</v>
      </c>
    </row>
    <row r="104" spans="1:20" s="88" customFormat="1" ht="36.75" customHeight="1" hidden="1">
      <c r="A104" s="74"/>
      <c r="B104" s="69"/>
      <c r="C104" s="78" t="s">
        <v>208</v>
      </c>
      <c r="D104" s="78" t="s">
        <v>208</v>
      </c>
      <c r="E104" s="78"/>
      <c r="F104" s="78" t="s">
        <v>206</v>
      </c>
      <c r="G104" s="108" t="s">
        <v>209</v>
      </c>
      <c r="H104" s="191"/>
      <c r="I104" s="191">
        <f t="shared" si="28"/>
        <v>0</v>
      </c>
      <c r="J104" s="191"/>
      <c r="K104" s="191"/>
      <c r="L104" s="191"/>
      <c r="M104" s="191"/>
      <c r="N104" s="191">
        <f t="shared" si="29"/>
        <v>0</v>
      </c>
      <c r="O104" s="191"/>
      <c r="P104" s="191"/>
      <c r="Q104" s="191"/>
      <c r="R104" s="191"/>
      <c r="S104" s="191"/>
      <c r="T104" s="189">
        <f t="shared" si="1"/>
        <v>0</v>
      </c>
    </row>
    <row r="105" spans="1:20" s="88" customFormat="1" ht="36.75" customHeight="1" hidden="1">
      <c r="A105" s="74"/>
      <c r="B105" s="69"/>
      <c r="C105" s="78"/>
      <c r="D105" s="78"/>
      <c r="E105" s="78"/>
      <c r="F105" s="78"/>
      <c r="G105" s="11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89"/>
    </row>
    <row r="106" spans="1:20" s="88" customFormat="1" ht="84.75" customHeight="1">
      <c r="A106" s="74"/>
      <c r="B106" s="69"/>
      <c r="C106" s="78" t="s">
        <v>211</v>
      </c>
      <c r="D106" s="78" t="s">
        <v>622</v>
      </c>
      <c r="E106" s="78" t="s">
        <v>621</v>
      </c>
      <c r="F106" s="78" t="s">
        <v>206</v>
      </c>
      <c r="G106" s="111" t="s">
        <v>620</v>
      </c>
      <c r="H106" s="191">
        <v>2196</v>
      </c>
      <c r="I106" s="191">
        <f t="shared" si="28"/>
        <v>2196</v>
      </c>
      <c r="J106" s="191"/>
      <c r="K106" s="191"/>
      <c r="L106" s="191"/>
      <c r="M106" s="191"/>
      <c r="N106" s="191">
        <f t="shared" si="29"/>
        <v>0</v>
      </c>
      <c r="O106" s="191"/>
      <c r="P106" s="191"/>
      <c r="Q106" s="191"/>
      <c r="R106" s="191"/>
      <c r="S106" s="191"/>
      <c r="T106" s="189">
        <f t="shared" si="1"/>
        <v>2196</v>
      </c>
    </row>
    <row r="107" spans="1:20" s="88" customFormat="1" ht="11.25" customHeight="1" hidden="1">
      <c r="A107" s="74"/>
      <c r="B107" s="69"/>
      <c r="C107" s="69"/>
      <c r="D107" s="78"/>
      <c r="E107" s="78"/>
      <c r="F107" s="78"/>
      <c r="G107" s="11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89"/>
    </row>
    <row r="108" spans="1:20" s="88" customFormat="1" ht="36.75" customHeight="1">
      <c r="A108" s="74"/>
      <c r="B108" s="69"/>
      <c r="C108" s="78" t="s">
        <v>213</v>
      </c>
      <c r="D108" s="78" t="s">
        <v>627</v>
      </c>
      <c r="E108" s="78" t="s">
        <v>626</v>
      </c>
      <c r="F108" s="78" t="s">
        <v>212</v>
      </c>
      <c r="G108" s="111" t="s">
        <v>628</v>
      </c>
      <c r="H108" s="191">
        <v>21500</v>
      </c>
      <c r="I108" s="191">
        <f t="shared" si="28"/>
        <v>21500</v>
      </c>
      <c r="J108" s="191"/>
      <c r="K108" s="191"/>
      <c r="L108" s="191"/>
      <c r="M108" s="191"/>
      <c r="N108" s="191">
        <f t="shared" si="29"/>
        <v>0</v>
      </c>
      <c r="O108" s="191"/>
      <c r="P108" s="191"/>
      <c r="Q108" s="191"/>
      <c r="R108" s="191"/>
      <c r="S108" s="191"/>
      <c r="T108" s="189">
        <f t="shared" si="1"/>
        <v>21500</v>
      </c>
    </row>
    <row r="109" spans="1:20" s="88" customFormat="1" ht="36.75" customHeight="1" hidden="1">
      <c r="A109" s="74"/>
      <c r="B109" s="69"/>
      <c r="C109" s="78" t="s">
        <v>214</v>
      </c>
      <c r="D109" s="78" t="s">
        <v>214</v>
      </c>
      <c r="E109" s="78"/>
      <c r="F109" s="78" t="s">
        <v>212</v>
      </c>
      <c r="G109" s="108" t="s">
        <v>215</v>
      </c>
      <c r="H109" s="191"/>
      <c r="I109" s="191">
        <f t="shared" si="28"/>
        <v>0</v>
      </c>
      <c r="J109" s="191"/>
      <c r="K109" s="191"/>
      <c r="L109" s="191"/>
      <c r="M109" s="191"/>
      <c r="N109" s="191">
        <f t="shared" si="29"/>
        <v>0</v>
      </c>
      <c r="O109" s="191"/>
      <c r="P109" s="191"/>
      <c r="Q109" s="191"/>
      <c r="R109" s="191"/>
      <c r="S109" s="191"/>
      <c r="T109" s="189">
        <f t="shared" si="1"/>
        <v>0</v>
      </c>
    </row>
    <row r="110" spans="1:20" s="88" customFormat="1" ht="36.75" customHeight="1" hidden="1">
      <c r="A110" s="74"/>
      <c r="B110" s="69"/>
      <c r="C110" s="78"/>
      <c r="D110" s="78"/>
      <c r="E110" s="78"/>
      <c r="F110" s="78"/>
      <c r="G110" s="11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89"/>
    </row>
    <row r="111" spans="1:20" s="88" customFormat="1" ht="108" customHeight="1">
      <c r="A111" s="74"/>
      <c r="B111" s="69"/>
      <c r="C111" s="78" t="s">
        <v>217</v>
      </c>
      <c r="D111" s="78" t="s">
        <v>636</v>
      </c>
      <c r="E111" s="78" t="s">
        <v>635</v>
      </c>
      <c r="F111" s="78" t="s">
        <v>212</v>
      </c>
      <c r="G111" s="111" t="s">
        <v>634</v>
      </c>
      <c r="H111" s="191">
        <v>234500</v>
      </c>
      <c r="I111" s="191">
        <f t="shared" si="28"/>
        <v>234500</v>
      </c>
      <c r="J111" s="191"/>
      <c r="K111" s="191"/>
      <c r="L111" s="191"/>
      <c r="M111" s="191"/>
      <c r="N111" s="191">
        <f t="shared" si="29"/>
        <v>0</v>
      </c>
      <c r="O111" s="191"/>
      <c r="P111" s="191"/>
      <c r="Q111" s="191"/>
      <c r="R111" s="191"/>
      <c r="S111" s="191"/>
      <c r="T111" s="189">
        <f t="shared" si="1"/>
        <v>234500</v>
      </c>
    </row>
    <row r="112" spans="1:20" s="88" customFormat="1" ht="102" customHeight="1">
      <c r="A112" s="74"/>
      <c r="B112" s="69"/>
      <c r="C112" s="69">
        <v>90216</v>
      </c>
      <c r="D112" s="78" t="s">
        <v>647</v>
      </c>
      <c r="E112" s="78" t="s">
        <v>646</v>
      </c>
      <c r="F112" s="78" t="s">
        <v>212</v>
      </c>
      <c r="G112" s="111" t="s">
        <v>643</v>
      </c>
      <c r="H112" s="191">
        <v>98300</v>
      </c>
      <c r="I112" s="191">
        <f>H112-L112</f>
        <v>98300</v>
      </c>
      <c r="J112" s="191"/>
      <c r="K112" s="191"/>
      <c r="L112" s="191"/>
      <c r="M112" s="191"/>
      <c r="N112" s="191">
        <f>M112-Q112</f>
        <v>0</v>
      </c>
      <c r="O112" s="191"/>
      <c r="P112" s="191"/>
      <c r="Q112" s="191"/>
      <c r="R112" s="191"/>
      <c r="S112" s="191"/>
      <c r="T112" s="189">
        <f>H112+M112</f>
        <v>98300</v>
      </c>
    </row>
    <row r="113" spans="1:20" s="88" customFormat="1" ht="56.25" customHeight="1">
      <c r="A113" s="74"/>
      <c r="B113" s="69"/>
      <c r="C113" s="78" t="s">
        <v>228</v>
      </c>
      <c r="D113" s="78" t="s">
        <v>672</v>
      </c>
      <c r="E113" s="78" t="s">
        <v>671</v>
      </c>
      <c r="F113" s="78" t="s">
        <v>97</v>
      </c>
      <c r="G113" s="111" t="s">
        <v>0</v>
      </c>
      <c r="H113" s="191">
        <v>5876304</v>
      </c>
      <c r="I113" s="191">
        <f>H113-L113</f>
        <v>5876304</v>
      </c>
      <c r="J113" s="191"/>
      <c r="K113" s="191"/>
      <c r="L113" s="191"/>
      <c r="M113" s="191"/>
      <c r="N113" s="191">
        <f>M113-Q113</f>
        <v>0</v>
      </c>
      <c r="O113" s="191"/>
      <c r="P113" s="191"/>
      <c r="Q113" s="191"/>
      <c r="R113" s="191"/>
      <c r="S113" s="191"/>
      <c r="T113" s="189">
        <f>H113+M113</f>
        <v>5876304</v>
      </c>
    </row>
    <row r="114" spans="1:20" s="88" customFormat="1" ht="69" customHeight="1" hidden="1">
      <c r="A114" s="74"/>
      <c r="B114" s="69"/>
      <c r="C114" s="78"/>
      <c r="D114" s="77" t="s">
        <v>25</v>
      </c>
      <c r="E114" s="77" t="s">
        <v>26</v>
      </c>
      <c r="F114" s="77"/>
      <c r="G114" s="324" t="s">
        <v>29</v>
      </c>
      <c r="H114" s="191">
        <f>H115</f>
        <v>0</v>
      </c>
      <c r="I114" s="191">
        <f>H114-L114</f>
        <v>0</v>
      </c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89">
        <f>H114+M114</f>
        <v>0</v>
      </c>
    </row>
    <row r="115" spans="1:20" s="88" customFormat="1" ht="31.5" customHeight="1" hidden="1">
      <c r="A115" s="74"/>
      <c r="B115" s="69"/>
      <c r="C115" s="78" t="s">
        <v>219</v>
      </c>
      <c r="D115" s="78" t="s">
        <v>641</v>
      </c>
      <c r="E115" s="78" t="s">
        <v>640</v>
      </c>
      <c r="F115" s="78" t="s">
        <v>212</v>
      </c>
      <c r="G115" s="111" t="s">
        <v>642</v>
      </c>
      <c r="H115" s="191"/>
      <c r="I115" s="191">
        <f t="shared" si="28"/>
        <v>0</v>
      </c>
      <c r="J115" s="191"/>
      <c r="K115" s="191"/>
      <c r="L115" s="191"/>
      <c r="M115" s="191"/>
      <c r="N115" s="191">
        <f t="shared" si="29"/>
        <v>0</v>
      </c>
      <c r="O115" s="191"/>
      <c r="P115" s="191"/>
      <c r="Q115" s="191"/>
      <c r="R115" s="191"/>
      <c r="S115" s="191"/>
      <c r="T115" s="189">
        <f t="shared" si="1"/>
        <v>0</v>
      </c>
    </row>
    <row r="116" spans="1:20" s="88" customFormat="1" ht="31.5" customHeight="1">
      <c r="A116" s="74"/>
      <c r="B116" s="69"/>
      <c r="C116" s="78"/>
      <c r="D116" s="78" t="s">
        <v>641</v>
      </c>
      <c r="E116" s="78" t="s">
        <v>640</v>
      </c>
      <c r="F116" s="78" t="s">
        <v>212</v>
      </c>
      <c r="G116" s="111" t="s">
        <v>531</v>
      </c>
      <c r="H116" s="191">
        <v>95000</v>
      </c>
      <c r="I116" s="191">
        <f>H116-L116</f>
        <v>95000</v>
      </c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89">
        <f t="shared" si="1"/>
        <v>95000</v>
      </c>
    </row>
    <row r="117" spans="1:20" s="88" customFormat="1" ht="39.75" customHeight="1">
      <c r="A117" s="74"/>
      <c r="B117" s="69"/>
      <c r="C117" s="78"/>
      <c r="D117" s="339" t="s">
        <v>427</v>
      </c>
      <c r="E117" s="78" t="s">
        <v>428</v>
      </c>
      <c r="F117" s="78" t="s">
        <v>212</v>
      </c>
      <c r="G117" s="111" t="s">
        <v>429</v>
      </c>
      <c r="H117" s="191">
        <v>30000</v>
      </c>
      <c r="I117" s="191">
        <f>H117-L117</f>
        <v>30000</v>
      </c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89">
        <f t="shared" si="1"/>
        <v>30000</v>
      </c>
    </row>
    <row r="118" spans="1:20" s="88" customFormat="1" ht="65.25" customHeight="1">
      <c r="A118" s="74"/>
      <c r="B118" s="69"/>
      <c r="C118" s="78"/>
      <c r="D118" s="77" t="s">
        <v>30</v>
      </c>
      <c r="E118" s="77" t="s">
        <v>31</v>
      </c>
      <c r="F118" s="77"/>
      <c r="G118" s="324" t="s">
        <v>32</v>
      </c>
      <c r="H118" s="191">
        <f>H120+H121+H122+H123+H125+H127+H128+H124+H126</f>
        <v>17037400</v>
      </c>
      <c r="I118" s="191">
        <f t="shared" si="28"/>
        <v>17037400</v>
      </c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89">
        <f t="shared" si="1"/>
        <v>17037400</v>
      </c>
    </row>
    <row r="119" spans="1:20" s="88" customFormat="1" ht="42.75" customHeight="1" hidden="1">
      <c r="A119" s="74"/>
      <c r="B119" s="69"/>
      <c r="C119" s="78"/>
      <c r="D119" s="78"/>
      <c r="E119" s="78"/>
      <c r="F119" s="78"/>
      <c r="G119" s="323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89"/>
    </row>
    <row r="120" spans="1:20" s="88" customFormat="1" ht="24.75" customHeight="1">
      <c r="A120" s="74"/>
      <c r="B120" s="69"/>
      <c r="C120" s="69">
        <v>90302</v>
      </c>
      <c r="D120" s="78" t="s">
        <v>649</v>
      </c>
      <c r="E120" s="78" t="s">
        <v>648</v>
      </c>
      <c r="F120" s="78" t="s">
        <v>193</v>
      </c>
      <c r="G120" s="111" t="s">
        <v>650</v>
      </c>
      <c r="H120" s="191">
        <v>104000</v>
      </c>
      <c r="I120" s="191">
        <f t="shared" si="28"/>
        <v>104000</v>
      </c>
      <c r="J120" s="191"/>
      <c r="K120" s="191"/>
      <c r="L120" s="191"/>
      <c r="M120" s="191"/>
      <c r="N120" s="191">
        <f t="shared" si="29"/>
        <v>0</v>
      </c>
      <c r="O120" s="191"/>
      <c r="P120" s="191"/>
      <c r="Q120" s="191"/>
      <c r="R120" s="191"/>
      <c r="S120" s="191"/>
      <c r="T120" s="189">
        <f t="shared" si="1"/>
        <v>104000</v>
      </c>
    </row>
    <row r="121" spans="1:20" s="88" customFormat="1" ht="25.5" customHeight="1">
      <c r="A121" s="74"/>
      <c r="B121" s="69"/>
      <c r="C121" s="78" t="s">
        <v>221</v>
      </c>
      <c r="D121" s="78" t="s">
        <v>652</v>
      </c>
      <c r="E121" s="78" t="s">
        <v>651</v>
      </c>
      <c r="F121" s="78" t="s">
        <v>193</v>
      </c>
      <c r="G121" s="111" t="s">
        <v>137</v>
      </c>
      <c r="H121" s="191">
        <v>5959</v>
      </c>
      <c r="I121" s="191">
        <f t="shared" si="28"/>
        <v>5959</v>
      </c>
      <c r="J121" s="191"/>
      <c r="K121" s="191"/>
      <c r="L121" s="191"/>
      <c r="M121" s="191"/>
      <c r="N121" s="191">
        <f t="shared" si="29"/>
        <v>0</v>
      </c>
      <c r="O121" s="191"/>
      <c r="P121" s="191"/>
      <c r="Q121" s="191"/>
      <c r="R121" s="191"/>
      <c r="S121" s="191"/>
      <c r="T121" s="189">
        <f t="shared" si="1"/>
        <v>5959</v>
      </c>
    </row>
    <row r="122" spans="1:20" s="88" customFormat="1" ht="30" customHeight="1">
      <c r="A122" s="74"/>
      <c r="B122" s="69"/>
      <c r="C122" s="78" t="s">
        <v>222</v>
      </c>
      <c r="D122" s="78" t="s">
        <v>654</v>
      </c>
      <c r="E122" s="78" t="s">
        <v>653</v>
      </c>
      <c r="F122" s="78" t="s">
        <v>193</v>
      </c>
      <c r="G122" s="111" t="s">
        <v>655</v>
      </c>
      <c r="H122" s="191">
        <v>5842400</v>
      </c>
      <c r="I122" s="191">
        <f t="shared" si="28"/>
        <v>5842400</v>
      </c>
      <c r="J122" s="191"/>
      <c r="K122" s="191"/>
      <c r="L122" s="191"/>
      <c r="M122" s="191"/>
      <c r="N122" s="191">
        <f t="shared" si="29"/>
        <v>0</v>
      </c>
      <c r="O122" s="191"/>
      <c r="P122" s="191"/>
      <c r="Q122" s="191"/>
      <c r="R122" s="191"/>
      <c r="S122" s="191"/>
      <c r="T122" s="189">
        <f t="shared" si="1"/>
        <v>5842400</v>
      </c>
    </row>
    <row r="123" spans="1:20" s="88" customFormat="1" ht="30.75" customHeight="1">
      <c r="A123" s="74"/>
      <c r="B123" s="69"/>
      <c r="C123" s="78" t="s">
        <v>223</v>
      </c>
      <c r="D123" s="78" t="s">
        <v>657</v>
      </c>
      <c r="E123" s="78" t="s">
        <v>656</v>
      </c>
      <c r="F123" s="78" t="s">
        <v>193</v>
      </c>
      <c r="G123" s="111" t="s">
        <v>658</v>
      </c>
      <c r="H123" s="191">
        <v>500000</v>
      </c>
      <c r="I123" s="191">
        <f t="shared" si="28"/>
        <v>500000</v>
      </c>
      <c r="J123" s="191"/>
      <c r="K123" s="191"/>
      <c r="L123" s="191"/>
      <c r="M123" s="191"/>
      <c r="N123" s="191">
        <f t="shared" si="29"/>
        <v>0</v>
      </c>
      <c r="O123" s="191"/>
      <c r="P123" s="191"/>
      <c r="Q123" s="191"/>
      <c r="R123" s="191"/>
      <c r="S123" s="191"/>
      <c r="T123" s="189">
        <f aca="true" t="shared" si="30" ref="T123:T171">H123+M123</f>
        <v>500000</v>
      </c>
    </row>
    <row r="124" spans="1:20" s="88" customFormat="1" ht="24" customHeight="1">
      <c r="A124" s="74"/>
      <c r="B124" s="69"/>
      <c r="C124" s="78" t="s">
        <v>224</v>
      </c>
      <c r="D124" s="78" t="s">
        <v>660</v>
      </c>
      <c r="E124" s="78" t="s">
        <v>659</v>
      </c>
      <c r="F124" s="78" t="s">
        <v>193</v>
      </c>
      <c r="G124" s="111" t="s">
        <v>661</v>
      </c>
      <c r="H124" s="191">
        <v>2000000</v>
      </c>
      <c r="I124" s="191">
        <f t="shared" si="28"/>
        <v>2000000</v>
      </c>
      <c r="J124" s="191"/>
      <c r="K124" s="191"/>
      <c r="L124" s="191"/>
      <c r="M124" s="191"/>
      <c r="N124" s="191">
        <f t="shared" si="29"/>
        <v>0</v>
      </c>
      <c r="O124" s="191"/>
      <c r="P124" s="191"/>
      <c r="Q124" s="191"/>
      <c r="R124" s="191"/>
      <c r="S124" s="191"/>
      <c r="T124" s="189">
        <f t="shared" si="30"/>
        <v>2000000</v>
      </c>
    </row>
    <row r="125" spans="1:20" s="88" customFormat="1" ht="30.75" customHeight="1">
      <c r="A125" s="74"/>
      <c r="B125" s="69"/>
      <c r="C125" s="78" t="s">
        <v>225</v>
      </c>
      <c r="D125" s="78" t="s">
        <v>662</v>
      </c>
      <c r="E125" s="78" t="s">
        <v>663</v>
      </c>
      <c r="F125" s="78" t="s">
        <v>193</v>
      </c>
      <c r="G125" s="111" t="s">
        <v>664</v>
      </c>
      <c r="H125" s="191">
        <v>45000</v>
      </c>
      <c r="I125" s="191">
        <f t="shared" si="28"/>
        <v>45000</v>
      </c>
      <c r="J125" s="191"/>
      <c r="K125" s="191"/>
      <c r="L125" s="191"/>
      <c r="M125" s="191"/>
      <c r="N125" s="191">
        <f t="shared" si="29"/>
        <v>0</v>
      </c>
      <c r="O125" s="191"/>
      <c r="P125" s="191"/>
      <c r="Q125" s="191"/>
      <c r="R125" s="191"/>
      <c r="S125" s="191"/>
      <c r="T125" s="189">
        <f t="shared" si="30"/>
        <v>45000</v>
      </c>
    </row>
    <row r="126" spans="1:20" s="88" customFormat="1" ht="30.75" customHeight="1">
      <c r="A126" s="74"/>
      <c r="B126" s="69"/>
      <c r="C126" s="78"/>
      <c r="D126" s="78" t="s">
        <v>338</v>
      </c>
      <c r="E126" s="78" t="s">
        <v>339</v>
      </c>
      <c r="F126" s="78" t="s">
        <v>193</v>
      </c>
      <c r="G126" s="111" t="s">
        <v>340</v>
      </c>
      <c r="H126" s="191">
        <v>34041</v>
      </c>
      <c r="I126" s="191">
        <f t="shared" si="28"/>
        <v>34041</v>
      </c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89">
        <f t="shared" si="30"/>
        <v>34041</v>
      </c>
    </row>
    <row r="127" spans="1:20" s="88" customFormat="1" ht="28.5" customHeight="1">
      <c r="A127" s="74"/>
      <c r="B127" s="69"/>
      <c r="C127" s="78" t="s">
        <v>226</v>
      </c>
      <c r="D127" s="78" t="s">
        <v>666</v>
      </c>
      <c r="E127" s="78" t="s">
        <v>665</v>
      </c>
      <c r="F127" s="78" t="s">
        <v>193</v>
      </c>
      <c r="G127" s="111" t="s">
        <v>667</v>
      </c>
      <c r="H127" s="191">
        <v>5000000</v>
      </c>
      <c r="I127" s="191">
        <f t="shared" si="28"/>
        <v>5000000</v>
      </c>
      <c r="J127" s="191"/>
      <c r="K127" s="191"/>
      <c r="L127" s="191"/>
      <c r="M127" s="191"/>
      <c r="N127" s="191">
        <f t="shared" si="29"/>
        <v>0</v>
      </c>
      <c r="O127" s="191"/>
      <c r="P127" s="191"/>
      <c r="Q127" s="191"/>
      <c r="R127" s="191"/>
      <c r="S127" s="191"/>
      <c r="T127" s="189">
        <f t="shared" si="30"/>
        <v>5000000</v>
      </c>
    </row>
    <row r="128" spans="1:20" s="88" customFormat="1" ht="29.25" customHeight="1">
      <c r="A128" s="74"/>
      <c r="B128" s="69"/>
      <c r="C128" s="78" t="s">
        <v>234</v>
      </c>
      <c r="D128" s="78" t="s">
        <v>14</v>
      </c>
      <c r="E128" s="78" t="s">
        <v>15</v>
      </c>
      <c r="F128" s="78" t="s">
        <v>233</v>
      </c>
      <c r="G128" s="111" t="s">
        <v>16</v>
      </c>
      <c r="H128" s="191">
        <v>3506000</v>
      </c>
      <c r="I128" s="191">
        <f>H128-L128</f>
        <v>3506000</v>
      </c>
      <c r="J128" s="191"/>
      <c r="K128" s="191"/>
      <c r="L128" s="191"/>
      <c r="M128" s="191"/>
      <c r="N128" s="191">
        <f>M128-Q128</f>
        <v>0</v>
      </c>
      <c r="O128" s="191"/>
      <c r="P128" s="191"/>
      <c r="Q128" s="191"/>
      <c r="R128" s="191"/>
      <c r="S128" s="191"/>
      <c r="T128" s="189">
        <f>H128+M128</f>
        <v>3506000</v>
      </c>
    </row>
    <row r="129" spans="1:20" s="88" customFormat="1" ht="42.75" customHeight="1">
      <c r="A129" s="74"/>
      <c r="B129" s="69"/>
      <c r="C129" s="78" t="s">
        <v>218</v>
      </c>
      <c r="D129" s="78" t="s">
        <v>638</v>
      </c>
      <c r="E129" s="78" t="s">
        <v>637</v>
      </c>
      <c r="F129" s="78" t="s">
        <v>212</v>
      </c>
      <c r="G129" s="323" t="s">
        <v>639</v>
      </c>
      <c r="H129" s="191">
        <v>24300</v>
      </c>
      <c r="I129" s="191">
        <f>H129-L129</f>
        <v>24300</v>
      </c>
      <c r="J129" s="191"/>
      <c r="K129" s="191"/>
      <c r="L129" s="191"/>
      <c r="M129" s="191"/>
      <c r="N129" s="191">
        <f>M129-Q129</f>
        <v>0</v>
      </c>
      <c r="O129" s="191"/>
      <c r="P129" s="191"/>
      <c r="Q129" s="191"/>
      <c r="R129" s="191"/>
      <c r="S129" s="191"/>
      <c r="T129" s="189">
        <f>H129+M129</f>
        <v>24300</v>
      </c>
    </row>
    <row r="130" spans="1:20" s="88" customFormat="1" ht="24" customHeight="1">
      <c r="A130" s="74"/>
      <c r="B130" s="69"/>
      <c r="C130" s="78" t="s">
        <v>118</v>
      </c>
      <c r="D130" s="78" t="s">
        <v>185</v>
      </c>
      <c r="E130" s="78" t="s">
        <v>183</v>
      </c>
      <c r="F130" s="78" t="s">
        <v>192</v>
      </c>
      <c r="G130" s="323" t="s">
        <v>140</v>
      </c>
      <c r="H130" s="191">
        <v>43658</v>
      </c>
      <c r="I130" s="191">
        <f t="shared" si="28"/>
        <v>43658</v>
      </c>
      <c r="J130" s="191"/>
      <c r="K130" s="191"/>
      <c r="L130" s="191"/>
      <c r="M130" s="191"/>
      <c r="N130" s="191">
        <f t="shared" si="29"/>
        <v>0</v>
      </c>
      <c r="O130" s="191"/>
      <c r="P130" s="191"/>
      <c r="Q130" s="191"/>
      <c r="R130" s="191"/>
      <c r="S130" s="191"/>
      <c r="T130" s="189">
        <f t="shared" si="30"/>
        <v>43658</v>
      </c>
    </row>
    <row r="131" spans="1:20" s="88" customFormat="1" ht="24" customHeight="1" hidden="1">
      <c r="A131" s="74"/>
      <c r="B131" s="69"/>
      <c r="C131" s="78" t="s">
        <v>118</v>
      </c>
      <c r="D131" s="78" t="s">
        <v>1</v>
      </c>
      <c r="E131" s="78" t="s">
        <v>184</v>
      </c>
      <c r="F131" s="78" t="s">
        <v>192</v>
      </c>
      <c r="G131" s="108" t="s">
        <v>140</v>
      </c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89">
        <f t="shared" si="30"/>
        <v>0</v>
      </c>
    </row>
    <row r="132" spans="1:20" s="88" customFormat="1" ht="24" customHeight="1" hidden="1">
      <c r="A132" s="74"/>
      <c r="B132" s="69"/>
      <c r="C132" s="78" t="s">
        <v>118</v>
      </c>
      <c r="D132" s="78" t="s">
        <v>250</v>
      </c>
      <c r="E132" s="78" t="s">
        <v>251</v>
      </c>
      <c r="F132" s="78" t="s">
        <v>192</v>
      </c>
      <c r="G132" s="108" t="s">
        <v>140</v>
      </c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89">
        <f t="shared" si="30"/>
        <v>0</v>
      </c>
    </row>
    <row r="133" spans="1:20" s="88" customFormat="1" ht="37.5" customHeight="1">
      <c r="A133" s="74"/>
      <c r="B133" s="69"/>
      <c r="C133" s="78" t="s">
        <v>358</v>
      </c>
      <c r="D133" s="78" t="s">
        <v>3</v>
      </c>
      <c r="E133" s="78" t="s">
        <v>2</v>
      </c>
      <c r="F133" s="78" t="s">
        <v>233</v>
      </c>
      <c r="G133" s="194" t="s">
        <v>138</v>
      </c>
      <c r="H133" s="191">
        <v>655600</v>
      </c>
      <c r="I133" s="191">
        <f t="shared" si="28"/>
        <v>655600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89">
        <f t="shared" si="30"/>
        <v>655600</v>
      </c>
    </row>
    <row r="134" spans="1:20" s="88" customFormat="1" ht="30" customHeight="1">
      <c r="A134" s="74"/>
      <c r="B134" s="69"/>
      <c r="C134" s="78" t="s">
        <v>229</v>
      </c>
      <c r="D134" s="78" t="s">
        <v>5</v>
      </c>
      <c r="E134" s="78" t="s">
        <v>4</v>
      </c>
      <c r="F134" s="78" t="s">
        <v>206</v>
      </c>
      <c r="G134" s="108" t="s">
        <v>230</v>
      </c>
      <c r="H134" s="191">
        <v>4500</v>
      </c>
      <c r="I134" s="191">
        <f t="shared" si="28"/>
        <v>4500</v>
      </c>
      <c r="J134" s="191"/>
      <c r="K134" s="191"/>
      <c r="L134" s="191"/>
      <c r="M134" s="191"/>
      <c r="N134" s="191">
        <f t="shared" si="29"/>
        <v>0</v>
      </c>
      <c r="O134" s="191"/>
      <c r="P134" s="191"/>
      <c r="Q134" s="191"/>
      <c r="R134" s="191"/>
      <c r="S134" s="191"/>
      <c r="T134" s="189">
        <f t="shared" si="30"/>
        <v>4500</v>
      </c>
    </row>
    <row r="135" spans="1:20" s="88" customFormat="1" ht="48" customHeight="1" hidden="1">
      <c r="A135" s="74"/>
      <c r="B135" s="69"/>
      <c r="C135" s="78"/>
      <c r="D135" s="78"/>
      <c r="E135" s="78"/>
      <c r="F135" s="78"/>
      <c r="G135" s="111"/>
      <c r="H135" s="191"/>
      <c r="I135" s="191"/>
      <c r="J135" s="189"/>
      <c r="K135" s="191"/>
      <c r="L135" s="191"/>
      <c r="M135" s="191"/>
      <c r="N135" s="191"/>
      <c r="O135" s="191"/>
      <c r="P135" s="191"/>
      <c r="Q135" s="191"/>
      <c r="R135" s="191"/>
      <c r="S135" s="191"/>
      <c r="T135" s="189"/>
    </row>
    <row r="136" spans="1:20" s="88" customFormat="1" ht="71.25" customHeight="1">
      <c r="A136" s="74"/>
      <c r="B136" s="69"/>
      <c r="C136" s="78" t="s">
        <v>232</v>
      </c>
      <c r="D136" s="78" t="s">
        <v>7</v>
      </c>
      <c r="E136" s="78" t="s">
        <v>6</v>
      </c>
      <c r="F136" s="78" t="s">
        <v>233</v>
      </c>
      <c r="G136" s="111" t="s">
        <v>8</v>
      </c>
      <c r="H136" s="191">
        <v>81000</v>
      </c>
      <c r="I136" s="191">
        <f t="shared" si="28"/>
        <v>81000</v>
      </c>
      <c r="J136" s="191"/>
      <c r="K136" s="191"/>
      <c r="L136" s="191"/>
      <c r="M136" s="191"/>
      <c r="N136" s="191">
        <f t="shared" si="29"/>
        <v>0</v>
      </c>
      <c r="O136" s="191"/>
      <c r="P136" s="191"/>
      <c r="Q136" s="191"/>
      <c r="R136" s="191"/>
      <c r="S136" s="191"/>
      <c r="T136" s="189">
        <f t="shared" si="30"/>
        <v>81000</v>
      </c>
    </row>
    <row r="137" spans="1:20" s="88" customFormat="1" ht="48" customHeight="1">
      <c r="A137" s="74"/>
      <c r="B137" s="69"/>
      <c r="C137" s="78" t="s">
        <v>128</v>
      </c>
      <c r="D137" s="78" t="s">
        <v>10</v>
      </c>
      <c r="E137" s="78" t="s">
        <v>9</v>
      </c>
      <c r="F137" s="78" t="s">
        <v>206</v>
      </c>
      <c r="G137" s="111" t="s">
        <v>13</v>
      </c>
      <c r="H137" s="191">
        <v>48000</v>
      </c>
      <c r="I137" s="191">
        <f t="shared" si="28"/>
        <v>48000</v>
      </c>
      <c r="J137" s="191"/>
      <c r="K137" s="191"/>
      <c r="L137" s="191"/>
      <c r="M137" s="191"/>
      <c r="N137" s="191">
        <f t="shared" si="29"/>
        <v>0</v>
      </c>
      <c r="O137" s="191"/>
      <c r="P137" s="191"/>
      <c r="Q137" s="191"/>
      <c r="R137" s="191"/>
      <c r="S137" s="191"/>
      <c r="T137" s="189">
        <f t="shared" si="30"/>
        <v>48000</v>
      </c>
    </row>
    <row r="138" spans="1:20" s="88" customFormat="1" ht="29.25" customHeight="1" hidden="1">
      <c r="A138" s="74"/>
      <c r="B138" s="69"/>
      <c r="C138" s="78"/>
      <c r="D138" s="78"/>
      <c r="E138" s="78"/>
      <c r="F138" s="78"/>
      <c r="G138" s="11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89"/>
    </row>
    <row r="139" spans="1:20" s="106" customFormat="1" ht="36" customHeight="1" hidden="1">
      <c r="A139" s="92"/>
      <c r="B139" s="66"/>
      <c r="C139" s="66"/>
      <c r="D139" s="77" t="s">
        <v>284</v>
      </c>
      <c r="E139" s="77"/>
      <c r="F139" s="77"/>
      <c r="G139" s="119" t="s">
        <v>287</v>
      </c>
      <c r="H139" s="190">
        <f>H140+H141</f>
        <v>0</v>
      </c>
      <c r="I139" s="190">
        <f aca="true" t="shared" si="31" ref="I139:R139">I140+I141</f>
        <v>0</v>
      </c>
      <c r="J139" s="190">
        <f t="shared" si="31"/>
        <v>0</v>
      </c>
      <c r="K139" s="190">
        <f t="shared" si="31"/>
        <v>0</v>
      </c>
      <c r="L139" s="190">
        <f t="shared" si="31"/>
        <v>0</v>
      </c>
      <c r="M139" s="190">
        <f t="shared" si="31"/>
        <v>0</v>
      </c>
      <c r="N139" s="190">
        <f t="shared" si="31"/>
        <v>0</v>
      </c>
      <c r="O139" s="190">
        <f t="shared" si="31"/>
        <v>0</v>
      </c>
      <c r="P139" s="190">
        <f t="shared" si="31"/>
        <v>0</v>
      </c>
      <c r="Q139" s="190">
        <f t="shared" si="31"/>
        <v>0</v>
      </c>
      <c r="R139" s="190">
        <f t="shared" si="31"/>
        <v>0</v>
      </c>
      <c r="S139" s="190"/>
      <c r="T139" s="188">
        <f t="shared" si="30"/>
        <v>0</v>
      </c>
    </row>
    <row r="140" spans="1:20" s="88" customFormat="1" ht="37.5" customHeight="1" hidden="1">
      <c r="A140" s="74"/>
      <c r="B140" s="69"/>
      <c r="C140" s="69"/>
      <c r="D140" s="78" t="s">
        <v>235</v>
      </c>
      <c r="E140" s="78"/>
      <c r="F140" s="78" t="s">
        <v>212</v>
      </c>
      <c r="G140" s="108" t="s">
        <v>236</v>
      </c>
      <c r="H140" s="191"/>
      <c r="I140" s="191"/>
      <c r="J140" s="191"/>
      <c r="K140" s="191"/>
      <c r="L140" s="191"/>
      <c r="M140" s="191"/>
      <c r="N140" s="191">
        <f>M140-Q140</f>
        <v>0</v>
      </c>
      <c r="O140" s="191"/>
      <c r="P140" s="191"/>
      <c r="Q140" s="191"/>
      <c r="R140" s="191"/>
      <c r="S140" s="191"/>
      <c r="T140" s="189">
        <f t="shared" si="30"/>
        <v>0</v>
      </c>
    </row>
    <row r="141" spans="1:20" s="88" customFormat="1" ht="42" customHeight="1" hidden="1">
      <c r="A141" s="74"/>
      <c r="B141" s="69"/>
      <c r="C141" s="69"/>
      <c r="D141" s="78" t="s">
        <v>238</v>
      </c>
      <c r="E141" s="78"/>
      <c r="F141" s="78" t="s">
        <v>212</v>
      </c>
      <c r="G141" s="108" t="s">
        <v>239</v>
      </c>
      <c r="H141" s="191"/>
      <c r="I141" s="191"/>
      <c r="J141" s="191"/>
      <c r="K141" s="191"/>
      <c r="L141" s="191"/>
      <c r="M141" s="191"/>
      <c r="N141" s="191">
        <f>M141-Q141</f>
        <v>0</v>
      </c>
      <c r="O141" s="191"/>
      <c r="P141" s="191"/>
      <c r="Q141" s="191"/>
      <c r="R141" s="191"/>
      <c r="S141" s="191"/>
      <c r="T141" s="189">
        <f t="shared" si="30"/>
        <v>0</v>
      </c>
    </row>
    <row r="142" spans="1:20" s="88" customFormat="1" ht="23.25" customHeight="1">
      <c r="A142" s="74"/>
      <c r="B142" s="100">
        <v>24</v>
      </c>
      <c r="C142" s="100"/>
      <c r="D142" s="98" t="s">
        <v>583</v>
      </c>
      <c r="E142" s="98"/>
      <c r="F142" s="98"/>
      <c r="G142" s="94" t="s">
        <v>409</v>
      </c>
      <c r="H142" s="192">
        <f>H144</f>
        <v>4209180</v>
      </c>
      <c r="I142" s="192">
        <f aca="true" t="shared" si="32" ref="I142:S142">I144</f>
        <v>4209180</v>
      </c>
      <c r="J142" s="192">
        <f t="shared" si="32"/>
        <v>2820700</v>
      </c>
      <c r="K142" s="192">
        <f t="shared" si="32"/>
        <v>519800</v>
      </c>
      <c r="L142" s="192">
        <f t="shared" si="32"/>
        <v>0</v>
      </c>
      <c r="M142" s="192">
        <f t="shared" si="32"/>
        <v>589800</v>
      </c>
      <c r="N142" s="192">
        <f t="shared" si="32"/>
        <v>140800</v>
      </c>
      <c r="O142" s="192">
        <f t="shared" si="32"/>
        <v>2500</v>
      </c>
      <c r="P142" s="192">
        <f t="shared" si="32"/>
        <v>0</v>
      </c>
      <c r="Q142" s="192">
        <f t="shared" si="32"/>
        <v>449000</v>
      </c>
      <c r="R142" s="192">
        <f t="shared" si="32"/>
        <v>403000</v>
      </c>
      <c r="S142" s="192">
        <f t="shared" si="32"/>
        <v>303000</v>
      </c>
      <c r="T142" s="187">
        <f t="shared" si="30"/>
        <v>4798980</v>
      </c>
    </row>
    <row r="143" spans="1:20" s="88" customFormat="1" ht="21.75" customHeight="1">
      <c r="A143" s="74"/>
      <c r="B143" s="100"/>
      <c r="C143" s="100"/>
      <c r="D143" s="98" t="s">
        <v>584</v>
      </c>
      <c r="E143" s="98"/>
      <c r="F143" s="98"/>
      <c r="G143" s="94" t="s">
        <v>409</v>
      </c>
      <c r="H143" s="192">
        <f>H144</f>
        <v>4209180</v>
      </c>
      <c r="I143" s="192">
        <f>H143-L143</f>
        <v>4209180</v>
      </c>
      <c r="J143" s="192">
        <f>J144</f>
        <v>2820700</v>
      </c>
      <c r="K143" s="192">
        <f>K144</f>
        <v>519800</v>
      </c>
      <c r="L143" s="192">
        <f>L144</f>
        <v>0</v>
      </c>
      <c r="M143" s="192">
        <f>M144</f>
        <v>589800</v>
      </c>
      <c r="N143" s="192">
        <f>M143-Q143</f>
        <v>140800</v>
      </c>
      <c r="O143" s="192">
        <f>O144</f>
        <v>2500</v>
      </c>
      <c r="P143" s="192">
        <f>P144</f>
        <v>0</v>
      </c>
      <c r="Q143" s="192">
        <f>Q144</f>
        <v>449000</v>
      </c>
      <c r="R143" s="192">
        <f>R144</f>
        <v>403000</v>
      </c>
      <c r="S143" s="192">
        <f>S144</f>
        <v>303000</v>
      </c>
      <c r="T143" s="187">
        <f t="shared" si="30"/>
        <v>4798980</v>
      </c>
    </row>
    <row r="144" spans="1:20" s="118" customFormat="1" ht="14.25" customHeight="1">
      <c r="A144" s="117"/>
      <c r="B144" s="116"/>
      <c r="C144" s="112" t="s">
        <v>288</v>
      </c>
      <c r="D144" s="112" t="s">
        <v>581</v>
      </c>
      <c r="E144" s="112" t="s">
        <v>580</v>
      </c>
      <c r="F144" s="112"/>
      <c r="G144" s="113" t="s">
        <v>289</v>
      </c>
      <c r="H144" s="188">
        <f>H145+H146+H147+H151</f>
        <v>4209180</v>
      </c>
      <c r="I144" s="188">
        <f aca="true" t="shared" si="33" ref="I144:N144">I145+I146+I147</f>
        <v>4209180</v>
      </c>
      <c r="J144" s="188">
        <f t="shared" si="33"/>
        <v>2820700</v>
      </c>
      <c r="K144" s="188">
        <f t="shared" si="33"/>
        <v>519800</v>
      </c>
      <c r="L144" s="188">
        <f t="shared" si="33"/>
        <v>0</v>
      </c>
      <c r="M144" s="188">
        <f>M145+M146+M147+M151</f>
        <v>589800</v>
      </c>
      <c r="N144" s="188">
        <f t="shared" si="33"/>
        <v>140800</v>
      </c>
      <c r="O144" s="188">
        <f>O145+O146+O147+O151</f>
        <v>2500</v>
      </c>
      <c r="P144" s="188">
        <f>P145+P146+P147+P151</f>
        <v>0</v>
      </c>
      <c r="Q144" s="188">
        <f>Q145+Q146+Q147+Q151</f>
        <v>449000</v>
      </c>
      <c r="R144" s="188">
        <f>R145+R146+R147+R151</f>
        <v>403000</v>
      </c>
      <c r="S144" s="188">
        <f>S145+S146+S147+S151</f>
        <v>303000</v>
      </c>
      <c r="T144" s="188">
        <f t="shared" si="30"/>
        <v>4798980</v>
      </c>
    </row>
    <row r="145" spans="1:20" s="88" customFormat="1" ht="15.75" customHeight="1">
      <c r="A145" s="74"/>
      <c r="B145" s="69"/>
      <c r="C145" s="78" t="s">
        <v>240</v>
      </c>
      <c r="D145" s="78" t="s">
        <v>585</v>
      </c>
      <c r="E145" s="78" t="s">
        <v>582</v>
      </c>
      <c r="F145" s="78" t="s">
        <v>241</v>
      </c>
      <c r="G145" s="108" t="s">
        <v>242</v>
      </c>
      <c r="H145" s="191">
        <v>2370780</v>
      </c>
      <c r="I145" s="191">
        <f>H145-L145</f>
        <v>2370780</v>
      </c>
      <c r="J145" s="191">
        <v>1757000</v>
      </c>
      <c r="K145" s="191">
        <v>109650</v>
      </c>
      <c r="L145" s="191"/>
      <c r="M145" s="191">
        <v>45000</v>
      </c>
      <c r="N145" s="191">
        <f>M145-Q145</f>
        <v>5000</v>
      </c>
      <c r="O145" s="191"/>
      <c r="P145" s="191"/>
      <c r="Q145" s="191">
        <v>40000</v>
      </c>
      <c r="R145" s="191">
        <v>40000</v>
      </c>
      <c r="S145" s="191">
        <v>40000</v>
      </c>
      <c r="T145" s="189">
        <f t="shared" si="30"/>
        <v>2415780</v>
      </c>
    </row>
    <row r="146" spans="1:20" s="88" customFormat="1" ht="29.25" customHeight="1">
      <c r="A146" s="74"/>
      <c r="B146" s="69"/>
      <c r="C146" s="78" t="s">
        <v>243</v>
      </c>
      <c r="D146" s="78" t="s">
        <v>559</v>
      </c>
      <c r="E146" s="78" t="s">
        <v>586</v>
      </c>
      <c r="F146" s="78" t="s">
        <v>244</v>
      </c>
      <c r="G146" s="108" t="s">
        <v>245</v>
      </c>
      <c r="H146" s="191">
        <v>1534400</v>
      </c>
      <c r="I146" s="191">
        <f>H146-L146</f>
        <v>1534400</v>
      </c>
      <c r="J146" s="191">
        <v>841900</v>
      </c>
      <c r="K146" s="191">
        <v>410150</v>
      </c>
      <c r="L146" s="191"/>
      <c r="M146" s="191">
        <v>181800</v>
      </c>
      <c r="N146" s="191">
        <f>M146-Q146</f>
        <v>135800</v>
      </c>
      <c r="O146" s="191">
        <v>2500</v>
      </c>
      <c r="P146" s="191"/>
      <c r="Q146" s="191">
        <v>46000</v>
      </c>
      <c r="R146" s="191"/>
      <c r="S146" s="191"/>
      <c r="T146" s="189">
        <f t="shared" si="30"/>
        <v>1716200</v>
      </c>
    </row>
    <row r="147" spans="1:20" s="88" customFormat="1" ht="16.5" customHeight="1">
      <c r="A147" s="74"/>
      <c r="B147" s="69"/>
      <c r="C147" s="78" t="s">
        <v>246</v>
      </c>
      <c r="D147" s="78" t="s">
        <v>293</v>
      </c>
      <c r="E147" s="78" t="s">
        <v>587</v>
      </c>
      <c r="F147" s="78" t="s">
        <v>247</v>
      </c>
      <c r="G147" s="108" t="s">
        <v>248</v>
      </c>
      <c r="H147" s="191">
        <v>304000</v>
      </c>
      <c r="I147" s="191">
        <f>H147-L147</f>
        <v>304000</v>
      </c>
      <c r="J147" s="191">
        <v>221800</v>
      </c>
      <c r="K147" s="191"/>
      <c r="L147" s="191"/>
      <c r="M147" s="191">
        <v>13000</v>
      </c>
      <c r="N147" s="191">
        <f>M147-Q147</f>
        <v>0</v>
      </c>
      <c r="O147" s="191"/>
      <c r="P147" s="191"/>
      <c r="Q147" s="191">
        <v>13000</v>
      </c>
      <c r="R147" s="191">
        <v>13000</v>
      </c>
      <c r="S147" s="191">
        <v>13000</v>
      </c>
      <c r="T147" s="189">
        <f t="shared" si="30"/>
        <v>317000</v>
      </c>
    </row>
    <row r="148" spans="1:20" s="88" customFormat="1" ht="36.75" customHeight="1" hidden="1">
      <c r="A148" s="74"/>
      <c r="B148" s="100">
        <v>53</v>
      </c>
      <c r="C148" s="100"/>
      <c r="D148" s="98"/>
      <c r="E148" s="98"/>
      <c r="F148" s="98"/>
      <c r="G148" s="109" t="s">
        <v>259</v>
      </c>
      <c r="H148" s="187">
        <f>H149</f>
        <v>0</v>
      </c>
      <c r="I148" s="187">
        <f aca="true" t="shared" si="34" ref="I148:S148">I149</f>
        <v>0</v>
      </c>
      <c r="J148" s="192">
        <f t="shared" si="34"/>
        <v>0</v>
      </c>
      <c r="K148" s="192">
        <f t="shared" si="34"/>
        <v>0</v>
      </c>
      <c r="L148" s="192">
        <f t="shared" si="34"/>
        <v>0</v>
      </c>
      <c r="M148" s="192">
        <f t="shared" si="34"/>
        <v>0</v>
      </c>
      <c r="N148" s="192">
        <f t="shared" si="34"/>
        <v>0</v>
      </c>
      <c r="O148" s="192">
        <f t="shared" si="34"/>
        <v>0</v>
      </c>
      <c r="P148" s="192">
        <f t="shared" si="34"/>
        <v>0</v>
      </c>
      <c r="Q148" s="192">
        <f t="shared" si="34"/>
        <v>0</v>
      </c>
      <c r="R148" s="192">
        <f t="shared" si="34"/>
        <v>0</v>
      </c>
      <c r="S148" s="192">
        <f t="shared" si="34"/>
        <v>0</v>
      </c>
      <c r="T148" s="187">
        <f t="shared" si="30"/>
        <v>0</v>
      </c>
    </row>
    <row r="149" spans="1:20" s="118" customFormat="1" ht="36.75" customHeight="1" hidden="1">
      <c r="A149" s="117"/>
      <c r="B149" s="116"/>
      <c r="C149" s="116"/>
      <c r="D149" s="112" t="s">
        <v>290</v>
      </c>
      <c r="E149" s="112"/>
      <c r="F149" s="112"/>
      <c r="G149" s="120" t="s">
        <v>291</v>
      </c>
      <c r="H149" s="188">
        <f>H150</f>
        <v>0</v>
      </c>
      <c r="I149" s="188">
        <f aca="true" t="shared" si="35" ref="I149:S149">I150</f>
        <v>0</v>
      </c>
      <c r="J149" s="188">
        <f t="shared" si="35"/>
        <v>0</v>
      </c>
      <c r="K149" s="188">
        <f t="shared" si="35"/>
        <v>0</v>
      </c>
      <c r="L149" s="188">
        <f t="shared" si="35"/>
        <v>0</v>
      </c>
      <c r="M149" s="188">
        <f t="shared" si="35"/>
        <v>0</v>
      </c>
      <c r="N149" s="188">
        <f t="shared" si="35"/>
        <v>0</v>
      </c>
      <c r="O149" s="188">
        <f t="shared" si="35"/>
        <v>0</v>
      </c>
      <c r="P149" s="188">
        <f t="shared" si="35"/>
        <v>0</v>
      </c>
      <c r="Q149" s="188">
        <f t="shared" si="35"/>
        <v>0</v>
      </c>
      <c r="R149" s="188">
        <f t="shared" si="35"/>
        <v>0</v>
      </c>
      <c r="S149" s="188">
        <f t="shared" si="35"/>
        <v>0</v>
      </c>
      <c r="T149" s="188">
        <f t="shared" si="30"/>
        <v>0</v>
      </c>
    </row>
    <row r="150" spans="1:20" s="88" customFormat="1" ht="36.75" customHeight="1" hidden="1">
      <c r="A150" s="74"/>
      <c r="B150" s="69"/>
      <c r="C150" s="69"/>
      <c r="D150" s="78" t="s">
        <v>142</v>
      </c>
      <c r="E150" s="78"/>
      <c r="F150" s="78" t="s">
        <v>249</v>
      </c>
      <c r="G150" s="110" t="s">
        <v>144</v>
      </c>
      <c r="H150" s="191"/>
      <c r="I150" s="191">
        <f>H150-L150</f>
        <v>0</v>
      </c>
      <c r="J150" s="191"/>
      <c r="K150" s="191"/>
      <c r="L150" s="191"/>
      <c r="M150" s="191"/>
      <c r="N150" s="191">
        <f aca="true" t="shared" si="36" ref="N150:N155">M150-Q150</f>
        <v>0</v>
      </c>
      <c r="O150" s="191">
        <f>N150-Q150</f>
        <v>0</v>
      </c>
      <c r="P150" s="191"/>
      <c r="Q150" s="191"/>
      <c r="R150" s="191"/>
      <c r="S150" s="191"/>
      <c r="T150" s="189">
        <f t="shared" si="30"/>
        <v>0</v>
      </c>
    </row>
    <row r="151" spans="1:20" s="88" customFormat="1" ht="30.75" customHeight="1">
      <c r="A151" s="74"/>
      <c r="B151" s="69"/>
      <c r="C151" s="69"/>
      <c r="D151" s="78" t="s">
        <v>633</v>
      </c>
      <c r="E151" s="78" t="s">
        <v>576</v>
      </c>
      <c r="F151" s="78" t="s">
        <v>99</v>
      </c>
      <c r="G151" s="96" t="s">
        <v>579</v>
      </c>
      <c r="H151" s="191"/>
      <c r="I151" s="191">
        <f>H151-L151</f>
        <v>0</v>
      </c>
      <c r="J151" s="191"/>
      <c r="K151" s="191"/>
      <c r="L151" s="191"/>
      <c r="M151" s="191">
        <v>350000</v>
      </c>
      <c r="N151" s="191">
        <f t="shared" si="36"/>
        <v>0</v>
      </c>
      <c r="O151" s="191"/>
      <c r="P151" s="191"/>
      <c r="Q151" s="191">
        <v>350000</v>
      </c>
      <c r="R151" s="191">
        <v>350000</v>
      </c>
      <c r="S151" s="191">
        <v>250000</v>
      </c>
      <c r="T151" s="189">
        <f t="shared" si="30"/>
        <v>350000</v>
      </c>
    </row>
    <row r="152" spans="1:20" s="88" customFormat="1" ht="36.75" customHeight="1">
      <c r="A152" s="74"/>
      <c r="B152" s="69"/>
      <c r="C152" s="69"/>
      <c r="D152" s="78" t="s">
        <v>589</v>
      </c>
      <c r="E152" s="78"/>
      <c r="F152" s="78"/>
      <c r="G152" s="306" t="s">
        <v>438</v>
      </c>
      <c r="H152" s="191">
        <f>H155</f>
        <v>0</v>
      </c>
      <c r="I152" s="191">
        <f>H152-L152</f>
        <v>0</v>
      </c>
      <c r="J152" s="191"/>
      <c r="K152" s="191"/>
      <c r="L152" s="191"/>
      <c r="M152" s="191">
        <f>M155</f>
        <v>31500</v>
      </c>
      <c r="N152" s="191">
        <f t="shared" si="36"/>
        <v>0</v>
      </c>
      <c r="O152" s="191"/>
      <c r="P152" s="191"/>
      <c r="Q152" s="191">
        <f>Q155</f>
        <v>31500</v>
      </c>
      <c r="R152" s="191">
        <f>R155</f>
        <v>31500</v>
      </c>
      <c r="S152" s="191">
        <f>S155</f>
        <v>31500</v>
      </c>
      <c r="T152" s="307">
        <f t="shared" si="30"/>
        <v>31500</v>
      </c>
    </row>
    <row r="153" spans="1:20" s="88" customFormat="1" ht="36.75" customHeight="1">
      <c r="A153" s="74"/>
      <c r="B153" s="69"/>
      <c r="C153" s="69"/>
      <c r="D153" s="78" t="s">
        <v>590</v>
      </c>
      <c r="E153" s="78"/>
      <c r="F153" s="78"/>
      <c r="G153" s="351" t="s">
        <v>438</v>
      </c>
      <c r="H153" s="191">
        <f>H154</f>
        <v>0</v>
      </c>
      <c r="I153" s="191"/>
      <c r="J153" s="191"/>
      <c r="K153" s="191"/>
      <c r="L153" s="191"/>
      <c r="M153" s="191">
        <f>M155</f>
        <v>31500</v>
      </c>
      <c r="N153" s="191">
        <f t="shared" si="36"/>
        <v>0</v>
      </c>
      <c r="O153" s="191"/>
      <c r="P153" s="191"/>
      <c r="Q153" s="191">
        <f>Q155</f>
        <v>31500</v>
      </c>
      <c r="R153" s="191">
        <f>R155</f>
        <v>31500</v>
      </c>
      <c r="S153" s="191">
        <f>S155</f>
        <v>31500</v>
      </c>
      <c r="T153" s="307">
        <f t="shared" si="30"/>
        <v>31500</v>
      </c>
    </row>
    <row r="154" spans="1:20" s="88" customFormat="1" ht="25.5" customHeight="1">
      <c r="A154" s="74"/>
      <c r="B154" s="69"/>
      <c r="C154" s="69"/>
      <c r="D154" s="78"/>
      <c r="E154" s="78" t="s">
        <v>399</v>
      </c>
      <c r="F154" s="78"/>
      <c r="G154" s="351" t="s">
        <v>400</v>
      </c>
      <c r="H154" s="191">
        <f>H155</f>
        <v>0</v>
      </c>
      <c r="I154" s="191"/>
      <c r="J154" s="191"/>
      <c r="K154" s="191"/>
      <c r="L154" s="191"/>
      <c r="M154" s="191">
        <f>M155</f>
        <v>31500</v>
      </c>
      <c r="N154" s="191">
        <f t="shared" si="36"/>
        <v>0</v>
      </c>
      <c r="O154" s="191"/>
      <c r="P154" s="191"/>
      <c r="Q154" s="191">
        <f>Q155</f>
        <v>31500</v>
      </c>
      <c r="R154" s="191">
        <f>R155</f>
        <v>31500</v>
      </c>
      <c r="S154" s="191">
        <f>S155</f>
        <v>31500</v>
      </c>
      <c r="T154" s="307">
        <f t="shared" si="30"/>
        <v>31500</v>
      </c>
    </row>
    <row r="155" spans="1:20" s="88" customFormat="1" ht="41.25" customHeight="1">
      <c r="A155" s="74"/>
      <c r="B155" s="69"/>
      <c r="C155" s="69">
        <v>160903</v>
      </c>
      <c r="D155" s="78" t="s">
        <v>403</v>
      </c>
      <c r="E155" s="78" t="s">
        <v>588</v>
      </c>
      <c r="F155" s="78" t="s">
        <v>249</v>
      </c>
      <c r="G155" s="305" t="s">
        <v>144</v>
      </c>
      <c r="H155" s="191"/>
      <c r="I155" s="191"/>
      <c r="J155" s="191"/>
      <c r="K155" s="191"/>
      <c r="L155" s="191"/>
      <c r="M155" s="191">
        <v>31500</v>
      </c>
      <c r="N155" s="191">
        <f t="shared" si="36"/>
        <v>0</v>
      </c>
      <c r="O155" s="191"/>
      <c r="P155" s="191"/>
      <c r="Q155" s="191">
        <v>31500</v>
      </c>
      <c r="R155" s="191">
        <v>31500</v>
      </c>
      <c r="S155" s="191">
        <v>31500</v>
      </c>
      <c r="T155" s="189">
        <f t="shared" si="30"/>
        <v>31500</v>
      </c>
    </row>
    <row r="156" spans="1:20" s="88" customFormat="1" ht="22.5" customHeight="1">
      <c r="A156" s="74"/>
      <c r="B156" s="97">
        <v>76</v>
      </c>
      <c r="C156" s="97"/>
      <c r="D156" s="325" t="s">
        <v>591</v>
      </c>
      <c r="E156" s="98"/>
      <c r="F156" s="98"/>
      <c r="G156" s="352" t="s">
        <v>260</v>
      </c>
      <c r="H156" s="192">
        <f>H157</f>
        <v>4781297</v>
      </c>
      <c r="I156" s="192">
        <f>I157</f>
        <v>4301297</v>
      </c>
      <c r="J156" s="192">
        <f>J158+J159+J160+J161+J162+J163+J164+J165</f>
        <v>0</v>
      </c>
      <c r="K156" s="192">
        <f>K158+K159+K160+K161+K162+K163+K164+K165</f>
        <v>0</v>
      </c>
      <c r="L156" s="192">
        <f>L157</f>
        <v>430000</v>
      </c>
      <c r="M156" s="192">
        <f>M157</f>
        <v>201000</v>
      </c>
      <c r="N156" s="192">
        <f aca="true" t="shared" si="37" ref="N156:S156">N158+N159+N160+N161+N162+N163+N164+N165</f>
        <v>0</v>
      </c>
      <c r="O156" s="192">
        <f t="shared" si="37"/>
        <v>0</v>
      </c>
      <c r="P156" s="192">
        <f t="shared" si="37"/>
        <v>0</v>
      </c>
      <c r="Q156" s="192">
        <f>Q157</f>
        <v>201000</v>
      </c>
      <c r="R156" s="192">
        <f>R157</f>
        <v>201000</v>
      </c>
      <c r="S156" s="192">
        <f t="shared" si="37"/>
        <v>0</v>
      </c>
      <c r="T156" s="187">
        <f t="shared" si="30"/>
        <v>4982297</v>
      </c>
    </row>
    <row r="157" spans="1:20" s="88" customFormat="1" ht="18.75" customHeight="1">
      <c r="A157" s="74"/>
      <c r="B157" s="97"/>
      <c r="C157" s="97"/>
      <c r="D157" s="98" t="s">
        <v>592</v>
      </c>
      <c r="E157" s="98"/>
      <c r="F157" s="98"/>
      <c r="G157" s="352" t="s">
        <v>260</v>
      </c>
      <c r="H157" s="192">
        <f>H158+H161+H167+H169+H170+H168</f>
        <v>4781297</v>
      </c>
      <c r="I157" s="192">
        <f>I158+I161+I167+I169+I170</f>
        <v>4301297</v>
      </c>
      <c r="J157" s="192">
        <f>J158+J161+J166</f>
        <v>0</v>
      </c>
      <c r="K157" s="192">
        <f>K158+K161+K166</f>
        <v>0</v>
      </c>
      <c r="L157" s="192">
        <v>430000</v>
      </c>
      <c r="M157" s="192">
        <v>201000</v>
      </c>
      <c r="N157" s="192"/>
      <c r="O157" s="192">
        <f>O158+O161+O166</f>
        <v>0</v>
      </c>
      <c r="P157" s="192">
        <f>P158+P161+P166</f>
        <v>0</v>
      </c>
      <c r="Q157" s="192">
        <v>201000</v>
      </c>
      <c r="R157" s="192">
        <v>201000</v>
      </c>
      <c r="S157" s="192">
        <f>S158+S161+S166</f>
        <v>0</v>
      </c>
      <c r="T157" s="187">
        <f t="shared" si="30"/>
        <v>4982297</v>
      </c>
    </row>
    <row r="158" spans="1:20" s="88" customFormat="1" ht="18.75" customHeight="1">
      <c r="A158" s="74"/>
      <c r="B158" s="69"/>
      <c r="C158" s="78" t="s">
        <v>261</v>
      </c>
      <c r="D158" s="78" t="s">
        <v>594</v>
      </c>
      <c r="E158" s="78" t="s">
        <v>593</v>
      </c>
      <c r="F158" s="78" t="s">
        <v>187</v>
      </c>
      <c r="G158" s="111" t="s">
        <v>262</v>
      </c>
      <c r="H158" s="191">
        <v>50000</v>
      </c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89">
        <f t="shared" si="30"/>
        <v>50000</v>
      </c>
    </row>
    <row r="159" spans="1:20" s="88" customFormat="1" ht="50.25" customHeight="1" hidden="1">
      <c r="A159" s="74"/>
      <c r="B159" s="69"/>
      <c r="C159" s="78" t="s">
        <v>263</v>
      </c>
      <c r="D159" s="78" t="s">
        <v>263</v>
      </c>
      <c r="E159" s="78"/>
      <c r="F159" s="78" t="s">
        <v>264</v>
      </c>
      <c r="G159" s="110" t="s">
        <v>265</v>
      </c>
      <c r="H159" s="191"/>
      <c r="I159" s="191">
        <f>H159-L159</f>
        <v>0</v>
      </c>
      <c r="J159" s="191"/>
      <c r="K159" s="191"/>
      <c r="L159" s="191"/>
      <c r="M159" s="191"/>
      <c r="N159" s="191">
        <f>M159-Q159</f>
        <v>0</v>
      </c>
      <c r="O159" s="191"/>
      <c r="P159" s="191"/>
      <c r="Q159" s="191"/>
      <c r="R159" s="191"/>
      <c r="S159" s="191"/>
      <c r="T159" s="189">
        <f t="shared" si="30"/>
        <v>0</v>
      </c>
    </row>
    <row r="160" spans="1:20" s="88" customFormat="1" ht="36" customHeight="1" hidden="1">
      <c r="A160" s="74"/>
      <c r="B160" s="69"/>
      <c r="C160" s="78" t="s">
        <v>266</v>
      </c>
      <c r="D160" s="78" t="s">
        <v>266</v>
      </c>
      <c r="E160" s="78"/>
      <c r="F160" s="78" t="s">
        <v>264</v>
      </c>
      <c r="G160" s="110" t="s">
        <v>267</v>
      </c>
      <c r="H160" s="191"/>
      <c r="I160" s="191">
        <f aca="true" t="shared" si="38" ref="I160:I170">H160-L160</f>
        <v>0</v>
      </c>
      <c r="J160" s="191"/>
      <c r="K160" s="191"/>
      <c r="L160" s="191"/>
      <c r="M160" s="191"/>
      <c r="N160" s="191">
        <f aca="true" t="shared" si="39" ref="N160:N165">M160-Q160</f>
        <v>0</v>
      </c>
      <c r="O160" s="191"/>
      <c r="P160" s="191"/>
      <c r="Q160" s="191"/>
      <c r="R160" s="191"/>
      <c r="S160" s="191"/>
      <c r="T160" s="189">
        <f t="shared" si="30"/>
        <v>0</v>
      </c>
    </row>
    <row r="161" spans="1:20" s="88" customFormat="1" ht="15" customHeight="1">
      <c r="A161" s="74"/>
      <c r="B161" s="69"/>
      <c r="C161" s="78" t="s">
        <v>268</v>
      </c>
      <c r="D161" s="78" t="s">
        <v>597</v>
      </c>
      <c r="E161" s="78" t="s">
        <v>595</v>
      </c>
      <c r="F161" s="78" t="s">
        <v>264</v>
      </c>
      <c r="G161" s="111" t="s">
        <v>269</v>
      </c>
      <c r="H161" s="191">
        <v>2283297</v>
      </c>
      <c r="I161" s="191">
        <f t="shared" si="38"/>
        <v>2283297</v>
      </c>
      <c r="J161" s="191"/>
      <c r="K161" s="191"/>
      <c r="L161" s="191"/>
      <c r="M161" s="191"/>
      <c r="N161" s="191">
        <f t="shared" si="39"/>
        <v>0</v>
      </c>
      <c r="O161" s="191"/>
      <c r="P161" s="191"/>
      <c r="Q161" s="191"/>
      <c r="R161" s="191"/>
      <c r="S161" s="191"/>
      <c r="T161" s="189">
        <f t="shared" si="30"/>
        <v>2283297</v>
      </c>
    </row>
    <row r="162" spans="1:20" s="88" customFormat="1" ht="48.75" customHeight="1" hidden="1">
      <c r="A162" s="74"/>
      <c r="B162" s="69"/>
      <c r="C162" s="78" t="s">
        <v>270</v>
      </c>
      <c r="D162" s="78" t="s">
        <v>270</v>
      </c>
      <c r="E162" s="78"/>
      <c r="F162" s="78" t="s">
        <v>264</v>
      </c>
      <c r="G162" s="110" t="s">
        <v>271</v>
      </c>
      <c r="H162" s="191"/>
      <c r="I162" s="191">
        <f t="shared" si="38"/>
        <v>0</v>
      </c>
      <c r="J162" s="191"/>
      <c r="K162" s="191"/>
      <c r="L162" s="191"/>
      <c r="M162" s="191"/>
      <c r="N162" s="191">
        <f t="shared" si="39"/>
        <v>0</v>
      </c>
      <c r="O162" s="191"/>
      <c r="P162" s="191"/>
      <c r="Q162" s="191"/>
      <c r="R162" s="191"/>
      <c r="S162" s="191"/>
      <c r="T162" s="188">
        <f t="shared" si="30"/>
        <v>0</v>
      </c>
    </row>
    <row r="163" spans="1:20" s="88" customFormat="1" ht="69.75" customHeight="1" hidden="1">
      <c r="A163" s="74"/>
      <c r="B163" s="69"/>
      <c r="C163" s="78" t="s">
        <v>272</v>
      </c>
      <c r="D163" s="78" t="s">
        <v>272</v>
      </c>
      <c r="E163" s="78"/>
      <c r="F163" s="78" t="s">
        <v>264</v>
      </c>
      <c r="G163" s="110" t="s">
        <v>273</v>
      </c>
      <c r="H163" s="191"/>
      <c r="I163" s="191">
        <f t="shared" si="38"/>
        <v>0</v>
      </c>
      <c r="J163" s="191"/>
      <c r="K163" s="191"/>
      <c r="L163" s="191"/>
      <c r="M163" s="191"/>
      <c r="N163" s="191">
        <f t="shared" si="39"/>
        <v>0</v>
      </c>
      <c r="O163" s="191"/>
      <c r="P163" s="191"/>
      <c r="Q163" s="191"/>
      <c r="R163" s="191"/>
      <c r="S163" s="191"/>
      <c r="T163" s="188">
        <f t="shared" si="30"/>
        <v>0</v>
      </c>
    </row>
    <row r="164" spans="1:20" s="88" customFormat="1" ht="48" customHeight="1" hidden="1">
      <c r="A164" s="74"/>
      <c r="B164" s="69"/>
      <c r="C164" s="78" t="s">
        <v>274</v>
      </c>
      <c r="D164" s="78" t="s">
        <v>274</v>
      </c>
      <c r="E164" s="78"/>
      <c r="F164" s="78" t="s">
        <v>264</v>
      </c>
      <c r="G164" s="110" t="s">
        <v>275</v>
      </c>
      <c r="H164" s="191"/>
      <c r="I164" s="191">
        <f t="shared" si="38"/>
        <v>0</v>
      </c>
      <c r="J164" s="191"/>
      <c r="K164" s="191"/>
      <c r="L164" s="191"/>
      <c r="M164" s="191"/>
      <c r="N164" s="191">
        <f t="shared" si="39"/>
        <v>0</v>
      </c>
      <c r="O164" s="191"/>
      <c r="P164" s="191"/>
      <c r="Q164" s="191"/>
      <c r="R164" s="191"/>
      <c r="S164" s="191"/>
      <c r="T164" s="188">
        <f t="shared" si="30"/>
        <v>0</v>
      </c>
    </row>
    <row r="165" spans="1:20" s="88" customFormat="1" ht="18.75" customHeight="1" hidden="1">
      <c r="A165" s="74"/>
      <c r="B165" s="69"/>
      <c r="C165" s="78" t="s">
        <v>276</v>
      </c>
      <c r="D165" s="78" t="s">
        <v>276</v>
      </c>
      <c r="E165" s="78"/>
      <c r="F165" s="78" t="s">
        <v>264</v>
      </c>
      <c r="G165" s="111" t="s">
        <v>279</v>
      </c>
      <c r="H165" s="191"/>
      <c r="I165" s="191">
        <f t="shared" si="38"/>
        <v>0</v>
      </c>
      <c r="J165" s="191"/>
      <c r="K165" s="191"/>
      <c r="L165" s="191"/>
      <c r="M165" s="191"/>
      <c r="N165" s="191">
        <f t="shared" si="39"/>
        <v>0</v>
      </c>
      <c r="O165" s="191"/>
      <c r="P165" s="191"/>
      <c r="Q165" s="191"/>
      <c r="R165" s="191"/>
      <c r="S165" s="191"/>
      <c r="T165" s="188">
        <f t="shared" si="30"/>
        <v>0</v>
      </c>
    </row>
    <row r="166" spans="1:20" s="88" customFormat="1" ht="18.75" customHeight="1" hidden="1">
      <c r="A166" s="74"/>
      <c r="B166" s="69"/>
      <c r="C166" s="78" t="s">
        <v>276</v>
      </c>
      <c r="D166" s="78" t="s">
        <v>598</v>
      </c>
      <c r="E166" s="78" t="s">
        <v>596</v>
      </c>
      <c r="F166" s="78" t="s">
        <v>264</v>
      </c>
      <c r="G166" s="111" t="s">
        <v>279</v>
      </c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89">
        <f t="shared" si="30"/>
        <v>0</v>
      </c>
    </row>
    <row r="167" spans="1:20" s="88" customFormat="1" ht="54" customHeight="1">
      <c r="A167" s="74"/>
      <c r="B167" s="69"/>
      <c r="C167" s="78" t="s">
        <v>463</v>
      </c>
      <c r="D167" s="78" t="s">
        <v>349</v>
      </c>
      <c r="E167" s="78" t="s">
        <v>348</v>
      </c>
      <c r="F167" s="78" t="s">
        <v>264</v>
      </c>
      <c r="G167" s="111" t="s">
        <v>604</v>
      </c>
      <c r="H167" s="191">
        <v>1901400</v>
      </c>
      <c r="I167" s="191">
        <f t="shared" si="38"/>
        <v>1901400</v>
      </c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89">
        <f t="shared" si="30"/>
        <v>1901400</v>
      </c>
    </row>
    <row r="168" spans="1:20" s="88" customFormat="1" ht="51.75" customHeight="1">
      <c r="A168" s="74"/>
      <c r="B168" s="69"/>
      <c r="C168" s="78"/>
      <c r="D168" s="78" t="s">
        <v>83</v>
      </c>
      <c r="E168" s="78" t="s">
        <v>82</v>
      </c>
      <c r="F168" s="78" t="s">
        <v>264</v>
      </c>
      <c r="G168" s="111" t="s">
        <v>275</v>
      </c>
      <c r="H168" s="191">
        <v>430000</v>
      </c>
      <c r="I168" s="191"/>
      <c r="J168" s="191"/>
      <c r="K168" s="191"/>
      <c r="L168" s="191">
        <v>430000</v>
      </c>
      <c r="M168" s="191">
        <v>201000</v>
      </c>
      <c r="N168" s="191"/>
      <c r="O168" s="191"/>
      <c r="P168" s="191"/>
      <c r="Q168" s="191">
        <v>201000</v>
      </c>
      <c r="R168" s="191">
        <v>201000</v>
      </c>
      <c r="S168" s="191"/>
      <c r="T168" s="189">
        <f t="shared" si="30"/>
        <v>631000</v>
      </c>
    </row>
    <row r="169" spans="1:20" s="88" customFormat="1" ht="60" customHeight="1">
      <c r="A169" s="74"/>
      <c r="B169" s="69"/>
      <c r="C169" s="78"/>
      <c r="D169" s="78" t="s">
        <v>285</v>
      </c>
      <c r="E169" s="78" t="s">
        <v>286</v>
      </c>
      <c r="F169" s="78" t="s">
        <v>264</v>
      </c>
      <c r="G169" s="135" t="s">
        <v>331</v>
      </c>
      <c r="H169" s="191">
        <v>107600</v>
      </c>
      <c r="I169" s="191">
        <f t="shared" si="38"/>
        <v>107600</v>
      </c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89">
        <f t="shared" si="30"/>
        <v>107600</v>
      </c>
    </row>
    <row r="170" spans="1:20" s="88" customFormat="1" ht="17.25" customHeight="1">
      <c r="A170" s="74"/>
      <c r="B170" s="69"/>
      <c r="C170" s="78"/>
      <c r="D170" s="78" t="s">
        <v>598</v>
      </c>
      <c r="E170" s="78" t="s">
        <v>596</v>
      </c>
      <c r="F170" s="78" t="s">
        <v>264</v>
      </c>
      <c r="G170" s="135" t="s">
        <v>279</v>
      </c>
      <c r="H170" s="191">
        <v>9000</v>
      </c>
      <c r="I170" s="191">
        <f t="shared" si="38"/>
        <v>9000</v>
      </c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89">
        <f t="shared" si="30"/>
        <v>9000</v>
      </c>
    </row>
    <row r="171" spans="1:20" s="122" customFormat="1" ht="21.75" customHeight="1">
      <c r="A171" s="121"/>
      <c r="B171" s="66"/>
      <c r="C171" s="66"/>
      <c r="D171" s="195"/>
      <c r="E171" s="195"/>
      <c r="F171" s="196"/>
      <c r="G171" s="197" t="s">
        <v>88</v>
      </c>
      <c r="H171" s="198">
        <f>H11+H20+H69+H90+H142+H148+H156</f>
        <v>119236667</v>
      </c>
      <c r="I171" s="198">
        <f>I11+I20+I69+I90+I142+I148+I156</f>
        <v>118756667</v>
      </c>
      <c r="J171" s="198">
        <f>J11+J20+J69+J90+J142+J148+J156</f>
        <v>37958531</v>
      </c>
      <c r="K171" s="198">
        <f>K11+K20+K69+K90+K142+K148+K156</f>
        <v>3836600</v>
      </c>
      <c r="L171" s="198">
        <f>L11+L20+L69+L90+L142+L148+L156</f>
        <v>430000</v>
      </c>
      <c r="M171" s="198">
        <f>M11+M20+M69+M90+M142+M148+M156+M152</f>
        <v>3890275</v>
      </c>
      <c r="N171" s="198">
        <f>N11+N20+N69+N90+N142+N148+N156</f>
        <v>1513300</v>
      </c>
      <c r="O171" s="198">
        <f>O11+O20+O69+O90+O142+O148+O156+O152+O157</f>
        <v>24500</v>
      </c>
      <c r="P171" s="198">
        <f>P11+P20+P69+P90+P142+P148+P156+P152+P157</f>
        <v>0</v>
      </c>
      <c r="Q171" s="198">
        <f>Q11+Q20+Q69+Q90+Q142+Q148+Q156+Q152</f>
        <v>2376975</v>
      </c>
      <c r="R171" s="198">
        <f>R11+R20+R69+R90+R142+R148+R156+R152</f>
        <v>1770975</v>
      </c>
      <c r="S171" s="198">
        <f>S11+S20+S69+S90+S142+S148+S156+S152</f>
        <v>1347350</v>
      </c>
      <c r="T171" s="199">
        <f t="shared" si="30"/>
        <v>123126942</v>
      </c>
    </row>
    <row r="173" spans="2:20" ht="23.25" customHeight="1">
      <c r="B173" s="381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</row>
    <row r="174" spans="2:20" ht="18.75" customHeight="1">
      <c r="B174" s="381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</row>
    <row r="176" spans="2:5" ht="12.75">
      <c r="B176" s="91" t="s">
        <v>107</v>
      </c>
      <c r="C176" s="91"/>
      <c r="D176" s="92"/>
      <c r="E176" s="92"/>
    </row>
  </sheetData>
  <sheetProtection/>
  <mergeCells count="29">
    <mergeCell ref="E6:E9"/>
    <mergeCell ref="O7:P7"/>
    <mergeCell ref="H6:L6"/>
    <mergeCell ref="L7:L9"/>
    <mergeCell ref="M6:S6"/>
    <mergeCell ref="S8:S9"/>
    <mergeCell ref="R7:S7"/>
    <mergeCell ref="N7:N9"/>
    <mergeCell ref="H7:H9"/>
    <mergeCell ref="B173:T173"/>
    <mergeCell ref="B174:T174"/>
    <mergeCell ref="P8:P9"/>
    <mergeCell ref="Q7:Q9"/>
    <mergeCell ref="R8:R9"/>
    <mergeCell ref="I7:I9"/>
    <mergeCell ref="J8:J9"/>
    <mergeCell ref="K8:K9"/>
    <mergeCell ref="D6:D9"/>
    <mergeCell ref="C6:C9"/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PageLayoutView="0" workbookViewId="0" topLeftCell="F1">
      <selection activeCell="Q4" sqref="Q4"/>
    </sheetView>
  </sheetViews>
  <sheetFormatPr defaultColWidth="9.16015625" defaultRowHeight="12.75"/>
  <cols>
    <col min="1" max="1" width="0" style="2" hidden="1" customWidth="1"/>
    <col min="2" max="2" width="12" style="23" hidden="1" customWidth="1"/>
    <col min="3" max="3" width="17" style="23" customWidth="1"/>
    <col min="4" max="4" width="12" style="23" customWidth="1"/>
    <col min="5" max="5" width="11.83203125" style="23" customWidth="1"/>
    <col min="6" max="6" width="47.5" style="23" customWidth="1"/>
    <col min="7" max="7" width="12.33203125" style="23" customWidth="1"/>
    <col min="8" max="10" width="12.66015625" style="23" customWidth="1"/>
    <col min="11" max="11" width="14.16015625" style="23" customWidth="1"/>
    <col min="12" max="14" width="13" style="23" customWidth="1"/>
    <col min="15" max="15" width="13.33203125" style="23" customWidth="1"/>
    <col min="16" max="18" width="13.16015625" style="23" customWidth="1"/>
    <col min="19" max="16384" width="9.16015625" style="23" customWidth="1"/>
  </cols>
  <sheetData>
    <row r="2" spans="2:18" ht="64.5" customHeight="1">
      <c r="B2" s="2"/>
      <c r="C2" s="2"/>
      <c r="D2" s="2"/>
      <c r="E2" s="2"/>
      <c r="F2" s="22"/>
      <c r="G2" s="22"/>
      <c r="H2" s="22"/>
      <c r="I2" s="22"/>
      <c r="J2" s="22"/>
      <c r="K2" s="22"/>
      <c r="L2" s="22"/>
      <c r="M2" s="22"/>
      <c r="N2" s="367" t="s">
        <v>133</v>
      </c>
      <c r="O2" s="367"/>
      <c r="P2" s="367"/>
      <c r="Q2" s="367"/>
      <c r="R2" s="367"/>
    </row>
    <row r="3" spans="2:18" ht="25.5" customHeight="1">
      <c r="B3" s="2"/>
      <c r="C3" s="2"/>
      <c r="D3" s="2"/>
      <c r="E3" s="2"/>
      <c r="F3" s="394" t="s">
        <v>341</v>
      </c>
      <c r="G3" s="394"/>
      <c r="H3" s="394"/>
      <c r="I3" s="394"/>
      <c r="J3" s="394"/>
      <c r="K3" s="394"/>
      <c r="L3" s="394"/>
      <c r="M3" s="394"/>
      <c r="N3" s="395"/>
      <c r="O3" s="232"/>
      <c r="P3" s="232"/>
      <c r="Q3" s="232"/>
      <c r="R3" s="232"/>
    </row>
    <row r="4" spans="2:18" ht="16.5" customHeight="1">
      <c r="B4" s="2"/>
      <c r="C4" s="2"/>
      <c r="D4" s="2"/>
      <c r="E4" s="2"/>
      <c r="F4" s="376" t="s">
        <v>548</v>
      </c>
      <c r="G4" s="376"/>
      <c r="H4" s="376"/>
      <c r="I4" s="376"/>
      <c r="J4" s="376"/>
      <c r="K4" s="376"/>
      <c r="L4" s="376"/>
      <c r="M4" s="376"/>
      <c r="N4" s="376"/>
      <c r="O4" s="1"/>
      <c r="P4" s="1"/>
      <c r="Q4" s="1"/>
      <c r="R4" s="1"/>
    </row>
    <row r="5" spans="2:22" ht="27" customHeight="1">
      <c r="B5" s="4"/>
      <c r="C5" s="4"/>
      <c r="D5" s="4"/>
      <c r="E5" s="24"/>
      <c r="F5" s="376"/>
      <c r="G5" s="376"/>
      <c r="H5" s="376"/>
      <c r="I5" s="376"/>
      <c r="J5" s="376"/>
      <c r="K5" s="376"/>
      <c r="L5" s="376"/>
      <c r="M5" s="376"/>
      <c r="N5" s="376"/>
      <c r="O5" s="2"/>
      <c r="P5" s="2"/>
      <c r="Q5" s="2"/>
      <c r="R5" s="25"/>
      <c r="S5" s="22"/>
      <c r="T5" s="22"/>
      <c r="U5" s="22"/>
      <c r="V5" s="22"/>
    </row>
    <row r="6" spans="2:22" ht="7.5" customHeight="1">
      <c r="B6" s="4"/>
      <c r="C6" s="4"/>
      <c r="D6" s="4"/>
      <c r="E6" s="24"/>
      <c r="F6" s="82"/>
      <c r="G6" s="82"/>
      <c r="H6" s="82"/>
      <c r="I6" s="82"/>
      <c r="J6" s="82"/>
      <c r="K6" s="82"/>
      <c r="L6" s="82"/>
      <c r="M6" s="82"/>
      <c r="N6" s="82"/>
      <c r="O6" s="2"/>
      <c r="P6" s="2"/>
      <c r="Q6" s="2"/>
      <c r="R6" s="65" t="s">
        <v>108</v>
      </c>
      <c r="S6" s="22"/>
      <c r="T6" s="22"/>
      <c r="U6" s="22"/>
      <c r="V6" s="22"/>
    </row>
    <row r="7" spans="1:22" ht="30.75" customHeight="1">
      <c r="A7" s="26"/>
      <c r="B7" s="366" t="s">
        <v>350</v>
      </c>
      <c r="C7" s="366" t="s">
        <v>549</v>
      </c>
      <c r="D7" s="366" t="s">
        <v>564</v>
      </c>
      <c r="E7" s="366" t="s">
        <v>565</v>
      </c>
      <c r="F7" s="390" t="s">
        <v>561</v>
      </c>
      <c r="G7" s="384" t="s">
        <v>43</v>
      </c>
      <c r="H7" s="384"/>
      <c r="I7" s="384"/>
      <c r="J7" s="392"/>
      <c r="K7" s="383" t="s">
        <v>44</v>
      </c>
      <c r="L7" s="384"/>
      <c r="M7" s="384"/>
      <c r="N7" s="384"/>
      <c r="O7" s="372" t="s">
        <v>45</v>
      </c>
      <c r="P7" s="372"/>
      <c r="Q7" s="372"/>
      <c r="R7" s="372"/>
      <c r="S7" s="22"/>
      <c r="T7" s="22"/>
      <c r="U7" s="22"/>
      <c r="V7" s="22"/>
    </row>
    <row r="8" spans="1:22" ht="28.5" customHeight="1">
      <c r="A8" s="27"/>
      <c r="B8" s="360"/>
      <c r="C8" s="360"/>
      <c r="D8" s="360"/>
      <c r="E8" s="360"/>
      <c r="F8" s="393"/>
      <c r="G8" s="390" t="s">
        <v>56</v>
      </c>
      <c r="H8" s="390" t="s">
        <v>57</v>
      </c>
      <c r="I8" s="153" t="s">
        <v>89</v>
      </c>
      <c r="J8" s="390" t="s">
        <v>58</v>
      </c>
      <c r="K8" s="390" t="s">
        <v>56</v>
      </c>
      <c r="L8" s="390" t="s">
        <v>57</v>
      </c>
      <c r="M8" s="153" t="s">
        <v>89</v>
      </c>
      <c r="N8" s="390" t="s">
        <v>58</v>
      </c>
      <c r="O8" s="390" t="s">
        <v>56</v>
      </c>
      <c r="P8" s="390" t="s">
        <v>57</v>
      </c>
      <c r="Q8" s="153" t="s">
        <v>89</v>
      </c>
      <c r="R8" s="390" t="s">
        <v>58</v>
      </c>
      <c r="S8" s="22"/>
      <c r="T8" s="22"/>
      <c r="U8" s="22"/>
      <c r="V8" s="22"/>
    </row>
    <row r="9" spans="1:22" ht="92.25" customHeight="1">
      <c r="A9" s="83"/>
      <c r="B9" s="361"/>
      <c r="C9" s="361"/>
      <c r="D9" s="361"/>
      <c r="E9" s="361"/>
      <c r="F9" s="391"/>
      <c r="G9" s="391"/>
      <c r="H9" s="391"/>
      <c r="I9" s="153" t="s">
        <v>87</v>
      </c>
      <c r="J9" s="391"/>
      <c r="K9" s="391"/>
      <c r="L9" s="391"/>
      <c r="M9" s="153" t="s">
        <v>87</v>
      </c>
      <c r="N9" s="391"/>
      <c r="O9" s="391"/>
      <c r="P9" s="391"/>
      <c r="Q9" s="153" t="s">
        <v>87</v>
      </c>
      <c r="R9" s="391"/>
      <c r="S9" s="22"/>
      <c r="T9" s="22"/>
      <c r="U9" s="22"/>
      <c r="V9" s="22"/>
    </row>
    <row r="10" spans="1:18" s="157" customFormat="1" ht="40.5" customHeight="1">
      <c r="A10" s="156"/>
      <c r="B10" s="161"/>
      <c r="C10" s="161" t="s">
        <v>475</v>
      </c>
      <c r="D10" s="161"/>
      <c r="E10" s="161"/>
      <c r="F10" s="259" t="s">
        <v>552</v>
      </c>
      <c r="G10" s="162"/>
      <c r="H10" s="162"/>
      <c r="I10" s="162"/>
      <c r="J10" s="162">
        <f>G10+H10</f>
        <v>0</v>
      </c>
      <c r="K10" s="162"/>
      <c r="L10" s="162"/>
      <c r="M10" s="162"/>
      <c r="N10" s="163">
        <f>K10+L10</f>
        <v>0</v>
      </c>
      <c r="O10" s="163">
        <f>G10+K10</f>
        <v>0</v>
      </c>
      <c r="P10" s="163">
        <f>H10+L10</f>
        <v>0</v>
      </c>
      <c r="Q10" s="163">
        <f>I10+M10</f>
        <v>0</v>
      </c>
      <c r="R10" s="163">
        <f>O10+P10</f>
        <v>0</v>
      </c>
    </row>
    <row r="11" spans="1:18" s="157" customFormat="1" ht="40.5" customHeight="1">
      <c r="A11" s="156"/>
      <c r="B11" s="161"/>
      <c r="C11" s="161" t="s">
        <v>476</v>
      </c>
      <c r="D11" s="161"/>
      <c r="E11" s="161"/>
      <c r="F11" s="259" t="s">
        <v>552</v>
      </c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</row>
    <row r="12" spans="1:18" s="157" customFormat="1" ht="60" customHeight="1">
      <c r="A12" s="156"/>
      <c r="B12" s="158">
        <v>250911</v>
      </c>
      <c r="C12" s="159" t="s">
        <v>550</v>
      </c>
      <c r="D12" s="158">
        <v>8106</v>
      </c>
      <c r="E12" s="159" t="s">
        <v>97</v>
      </c>
      <c r="F12" s="160" t="s">
        <v>110</v>
      </c>
      <c r="G12" s="226">
        <v>20000</v>
      </c>
      <c r="H12" s="226">
        <v>65000</v>
      </c>
      <c r="I12" s="226"/>
      <c r="J12" s="226">
        <f>G12+H12</f>
        <v>85000</v>
      </c>
      <c r="K12" s="226"/>
      <c r="L12" s="226"/>
      <c r="M12" s="226"/>
      <c r="N12" s="226"/>
      <c r="O12" s="226">
        <f>G12+K12</f>
        <v>20000</v>
      </c>
      <c r="P12" s="226">
        <f>H12+L12</f>
        <v>65000</v>
      </c>
      <c r="Q12" s="226"/>
      <c r="R12" s="226">
        <f>O12+P12</f>
        <v>85000</v>
      </c>
    </row>
    <row r="13" spans="1:18" s="157" customFormat="1" ht="60.75" customHeight="1">
      <c r="A13" s="156"/>
      <c r="B13" s="158">
        <v>250912</v>
      </c>
      <c r="C13" s="159" t="s">
        <v>551</v>
      </c>
      <c r="D13" s="158">
        <v>8107</v>
      </c>
      <c r="E13" s="159" t="s">
        <v>97</v>
      </c>
      <c r="F13" s="160" t="s">
        <v>111</v>
      </c>
      <c r="G13" s="227"/>
      <c r="H13" s="227"/>
      <c r="I13" s="227"/>
      <c r="J13" s="227"/>
      <c r="K13" s="227"/>
      <c r="L13" s="227">
        <v>-65000</v>
      </c>
      <c r="M13" s="227"/>
      <c r="N13" s="226">
        <f>K13+L13</f>
        <v>-65000</v>
      </c>
      <c r="O13" s="226">
        <f>G13+K13</f>
        <v>0</v>
      </c>
      <c r="P13" s="226">
        <f>H13+L13</f>
        <v>-65000</v>
      </c>
      <c r="Q13" s="226"/>
      <c r="R13" s="226">
        <f>O13+P13</f>
        <v>-65000</v>
      </c>
    </row>
    <row r="14" spans="1:18" s="155" customFormat="1" ht="31.5" customHeight="1">
      <c r="A14" s="154"/>
      <c r="B14" s="228"/>
      <c r="C14" s="228"/>
      <c r="D14" s="228"/>
      <c r="E14" s="229"/>
      <c r="F14" s="230" t="s">
        <v>88</v>
      </c>
      <c r="G14" s="231">
        <v>20000</v>
      </c>
      <c r="H14" s="231">
        <v>65000</v>
      </c>
      <c r="I14" s="231">
        <f aca="true" t="shared" si="0" ref="I14:Q14">SUM(I10)</f>
        <v>0</v>
      </c>
      <c r="J14" s="231">
        <v>85000</v>
      </c>
      <c r="K14" s="231">
        <f t="shared" si="0"/>
        <v>0</v>
      </c>
      <c r="L14" s="231">
        <v>-65000</v>
      </c>
      <c r="M14" s="231">
        <f t="shared" si="0"/>
        <v>0</v>
      </c>
      <c r="N14" s="231">
        <v>-65000</v>
      </c>
      <c r="O14" s="231">
        <v>20000</v>
      </c>
      <c r="P14" s="231">
        <f t="shared" si="0"/>
        <v>0</v>
      </c>
      <c r="Q14" s="231">
        <f t="shared" si="0"/>
        <v>0</v>
      </c>
      <c r="R14" s="231">
        <v>20000</v>
      </c>
    </row>
    <row r="16" spans="1:18" s="6" customFormat="1" ht="9" customHeight="1">
      <c r="A16" s="7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</row>
    <row r="17" spans="1:18" s="6" customFormat="1" ht="26.25" customHeight="1">
      <c r="A17" s="7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</row>
    <row r="19" spans="2:4" ht="12.75">
      <c r="B19" s="92"/>
      <c r="C19" s="92"/>
      <c r="D19" s="92"/>
    </row>
  </sheetData>
  <sheetProtection/>
  <mergeCells count="22">
    <mergeCell ref="B17:R17"/>
    <mergeCell ref="N2:R2"/>
    <mergeCell ref="F4:N5"/>
    <mergeCell ref="B7:B9"/>
    <mergeCell ref="E7:E9"/>
    <mergeCell ref="F7:F9"/>
    <mergeCell ref="O7:R7"/>
    <mergeCell ref="G8:G9"/>
    <mergeCell ref="F3:N3"/>
    <mergeCell ref="B16:R16"/>
    <mergeCell ref="G7:J7"/>
    <mergeCell ref="K7:N7"/>
    <mergeCell ref="D7:D9"/>
    <mergeCell ref="C7:C9"/>
    <mergeCell ref="J8:J9"/>
    <mergeCell ref="K8:K9"/>
    <mergeCell ref="R8:R9"/>
    <mergeCell ref="H8:H9"/>
    <mergeCell ref="L8:L9"/>
    <mergeCell ref="N8:N9"/>
    <mergeCell ref="O8:O9"/>
    <mergeCell ref="P8:P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5"/>
  <sheetViews>
    <sheetView showGridLines="0" showZeros="0" view="pageBreakPreview" zoomScale="60" zoomScaleNormal="75" zoomScalePageLayoutView="0" workbookViewId="0" topLeftCell="A1">
      <selection activeCell="I1" sqref="I1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7.16015625" style="16" customWidth="1"/>
    <col min="4" max="4" width="16.33203125" style="16" customWidth="1"/>
    <col min="5" max="5" width="20.16015625" style="17" customWidth="1"/>
    <col min="6" max="6" width="22.83203125" style="17" hidden="1" customWidth="1"/>
    <col min="7" max="7" width="22.83203125" style="17" customWidth="1"/>
    <col min="8" max="8" width="20.66015625" style="17" customWidth="1"/>
    <col min="9" max="9" width="22.83203125" style="17" customWidth="1"/>
    <col min="10" max="10" width="18" style="17" customWidth="1"/>
    <col min="11" max="15" width="20.66015625" style="17" customWidth="1"/>
    <col min="16" max="16" width="20.66015625" style="17" hidden="1" customWidth="1"/>
    <col min="17" max="17" width="17.83203125" style="17" customWidth="1"/>
    <col min="18" max="18" width="22.83203125" style="16" hidden="1" customWidth="1"/>
    <col min="19" max="19" width="19.16015625" style="16" customWidth="1"/>
    <col min="20" max="20" width="16" style="16" customWidth="1"/>
    <col min="21" max="21" width="15.66015625" style="16" customWidth="1"/>
    <col min="22" max="23" width="17.83203125" style="16" customWidth="1"/>
    <col min="24" max="24" width="18.83203125" style="16" customWidth="1"/>
    <col min="25" max="25" width="20" style="16" customWidth="1"/>
    <col min="26" max="26" width="18" style="16" customWidth="1"/>
    <col min="27" max="27" width="18.33203125" style="16" customWidth="1"/>
    <col min="28" max="28" width="23.33203125" style="16" customWidth="1"/>
    <col min="29" max="29" width="18.66015625" style="16" customWidth="1"/>
    <col min="30" max="30" width="18.33203125" style="16" customWidth="1"/>
    <col min="31" max="31" width="21.33203125" style="16" customWidth="1"/>
    <col min="32" max="32" width="24.5" style="16" customWidth="1"/>
    <col min="33" max="33" width="21.33203125" style="16" customWidth="1"/>
    <col min="34" max="34" width="19.16015625" style="16" customWidth="1"/>
    <col min="35" max="35" width="19.33203125" style="16" customWidth="1"/>
    <col min="36" max="36" width="21.66015625" style="16" customWidth="1"/>
    <col min="37" max="37" width="19.33203125" style="16" customWidth="1"/>
    <col min="38" max="38" width="26.16015625" style="16" customWidth="1"/>
    <col min="39" max="39" width="37.33203125" style="16" customWidth="1"/>
    <col min="40" max="40" width="17.16015625" style="16" customWidth="1"/>
    <col min="41" max="41" width="20.16015625" style="16" customWidth="1"/>
    <col min="42" max="16384" width="9.16015625" style="16" customWidth="1"/>
  </cols>
  <sheetData>
    <row r="1" spans="1:29" ht="102" customHeight="1">
      <c r="A1" s="15"/>
      <c r="B1" s="15"/>
      <c r="C1" s="15"/>
      <c r="D1" s="15"/>
      <c r="E1" s="143"/>
      <c r="F1" s="143"/>
      <c r="G1" s="143"/>
      <c r="H1" s="143"/>
      <c r="I1" s="143"/>
      <c r="J1" s="143"/>
      <c r="K1" s="400" t="s">
        <v>134</v>
      </c>
      <c r="L1" s="400"/>
      <c r="M1" s="400"/>
      <c r="N1" s="400"/>
      <c r="O1" s="400"/>
      <c r="P1" s="400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29" ht="59.25" customHeight="1">
      <c r="A2" s="396" t="s">
        <v>619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</row>
    <row r="3" spans="5:26" ht="18" customHeight="1" hidden="1"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9"/>
      <c r="R3" s="18"/>
      <c r="S3" s="18"/>
      <c r="T3" s="18"/>
      <c r="U3" s="18"/>
      <c r="V3" s="18"/>
      <c r="W3" s="18"/>
      <c r="X3" s="18"/>
      <c r="Y3" s="340" t="s">
        <v>84</v>
      </c>
      <c r="Z3" s="340"/>
    </row>
    <row r="4" spans="1:26" s="80" customFormat="1" ht="24" customHeight="1">
      <c r="A4" s="403" t="s">
        <v>67</v>
      </c>
      <c r="B4" s="406" t="s">
        <v>313</v>
      </c>
      <c r="C4" s="407"/>
      <c r="D4" s="410" t="s">
        <v>362</v>
      </c>
      <c r="E4" s="397" t="s">
        <v>320</v>
      </c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4"/>
      <c r="R4" s="397" t="s">
        <v>321</v>
      </c>
      <c r="S4" s="413"/>
      <c r="T4" s="413"/>
      <c r="U4" s="413"/>
      <c r="V4" s="414"/>
      <c r="W4" s="417" t="s">
        <v>342</v>
      </c>
      <c r="X4" s="415" t="s">
        <v>58</v>
      </c>
      <c r="Y4" s="402" t="s">
        <v>363</v>
      </c>
      <c r="Z4" s="410" t="s">
        <v>604</v>
      </c>
    </row>
    <row r="5" spans="1:26" s="80" customFormat="1" ht="21.75" customHeight="1">
      <c r="A5" s="404"/>
      <c r="B5" s="408"/>
      <c r="C5" s="409"/>
      <c r="D5" s="411"/>
      <c r="E5" s="397" t="s">
        <v>55</v>
      </c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9"/>
      <c r="R5" s="397" t="s">
        <v>55</v>
      </c>
      <c r="S5" s="398"/>
      <c r="T5" s="398"/>
      <c r="U5" s="398"/>
      <c r="V5" s="399"/>
      <c r="W5" s="417"/>
      <c r="X5" s="416"/>
      <c r="Y5" s="402"/>
      <c r="Z5" s="411"/>
    </row>
    <row r="6" spans="1:26" s="80" customFormat="1" ht="371.25" customHeight="1">
      <c r="A6" s="405"/>
      <c r="B6" s="142" t="s">
        <v>295</v>
      </c>
      <c r="C6" s="54" t="s">
        <v>300</v>
      </c>
      <c r="D6" s="412"/>
      <c r="E6" s="279" t="s">
        <v>344</v>
      </c>
      <c r="F6" s="280" t="s">
        <v>315</v>
      </c>
      <c r="G6" s="142" t="s">
        <v>316</v>
      </c>
      <c r="H6" s="142" t="s">
        <v>319</v>
      </c>
      <c r="I6" s="282" t="s">
        <v>299</v>
      </c>
      <c r="J6" s="281" t="s">
        <v>441</v>
      </c>
      <c r="K6" s="281" t="s">
        <v>346</v>
      </c>
      <c r="L6" s="281" t="s">
        <v>323</v>
      </c>
      <c r="M6" s="281" t="s">
        <v>347</v>
      </c>
      <c r="N6" s="281" t="s">
        <v>332</v>
      </c>
      <c r="O6" s="281" t="s">
        <v>277</v>
      </c>
      <c r="P6" s="281"/>
      <c r="Q6" s="281" t="s">
        <v>611</v>
      </c>
      <c r="R6" s="142"/>
      <c r="S6" s="282" t="s">
        <v>324</v>
      </c>
      <c r="T6" s="142" t="s">
        <v>322</v>
      </c>
      <c r="U6" s="142" t="s">
        <v>454</v>
      </c>
      <c r="V6" s="142" t="s">
        <v>432</v>
      </c>
      <c r="W6" s="417"/>
      <c r="X6" s="416"/>
      <c r="Y6" s="402"/>
      <c r="Z6" s="412"/>
    </row>
    <row r="7" spans="1:26" ht="17.25" customHeight="1" hidden="1">
      <c r="A7" s="138"/>
      <c r="B7" s="38"/>
      <c r="C7" s="38"/>
      <c r="D7" s="149"/>
      <c r="E7" s="146"/>
      <c r="F7" s="144"/>
      <c r="G7" s="144"/>
      <c r="H7" s="145"/>
      <c r="I7" s="145"/>
      <c r="J7" s="145"/>
      <c r="K7" s="145"/>
      <c r="L7" s="145"/>
      <c r="M7" s="145"/>
      <c r="N7" s="145"/>
      <c r="O7" s="145"/>
      <c r="P7" s="145"/>
      <c r="Q7" s="37"/>
      <c r="R7" s="37"/>
      <c r="S7" s="37"/>
      <c r="T7" s="37"/>
      <c r="U7" s="37"/>
      <c r="V7" s="37"/>
      <c r="W7" s="37"/>
      <c r="X7" s="235"/>
      <c r="Y7" s="38"/>
      <c r="Z7" s="38"/>
    </row>
    <row r="8" spans="1:26" ht="15.75" customHeight="1">
      <c r="A8" s="138" t="s">
        <v>366</v>
      </c>
      <c r="B8" s="38"/>
      <c r="C8" s="38"/>
      <c r="D8" s="149">
        <v>74469</v>
      </c>
      <c r="E8" s="146"/>
      <c r="F8" s="144"/>
      <c r="G8" s="144"/>
      <c r="H8" s="145"/>
      <c r="I8" s="145"/>
      <c r="J8" s="145"/>
      <c r="K8" s="145"/>
      <c r="L8" s="145"/>
      <c r="M8" s="145"/>
      <c r="N8" s="145"/>
      <c r="O8" s="145"/>
      <c r="P8" s="145"/>
      <c r="Q8" s="37"/>
      <c r="R8" s="37"/>
      <c r="S8" s="37"/>
      <c r="T8" s="37"/>
      <c r="U8" s="37"/>
      <c r="V8" s="37"/>
      <c r="W8" s="37"/>
      <c r="X8" s="235"/>
      <c r="Y8" s="152" t="s">
        <v>535</v>
      </c>
      <c r="Z8" s="152"/>
    </row>
    <row r="9" spans="1:26" ht="15.75" customHeight="1">
      <c r="A9" s="138" t="s">
        <v>367</v>
      </c>
      <c r="B9" s="38"/>
      <c r="C9" s="38"/>
      <c r="D9" s="149">
        <v>50675</v>
      </c>
      <c r="E9" s="146"/>
      <c r="F9" s="144"/>
      <c r="G9" s="144"/>
      <c r="H9" s="145"/>
      <c r="I9" s="145"/>
      <c r="J9" s="145"/>
      <c r="K9" s="145"/>
      <c r="L9" s="145"/>
      <c r="M9" s="145"/>
      <c r="N9" s="145"/>
      <c r="O9" s="145"/>
      <c r="P9" s="145"/>
      <c r="Q9" s="37"/>
      <c r="R9" s="37"/>
      <c r="S9" s="37"/>
      <c r="T9" s="37"/>
      <c r="U9" s="37"/>
      <c r="V9" s="152" t="s">
        <v>613</v>
      </c>
      <c r="W9" s="152"/>
      <c r="X9" s="239">
        <f>E9+F9+G9+H9+I9+J9+K9+Q9+S9+T9+V9+L9+U9+M9+N9</f>
        <v>1500</v>
      </c>
      <c r="Y9" s="152" t="s">
        <v>254</v>
      </c>
      <c r="Z9" s="152"/>
    </row>
    <row r="10" spans="1:26" ht="15.75" customHeight="1">
      <c r="A10" s="138" t="s">
        <v>368</v>
      </c>
      <c r="B10" s="38"/>
      <c r="C10" s="38"/>
      <c r="D10" s="149">
        <v>556971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2"/>
      <c r="Z10" s="152"/>
    </row>
    <row r="11" spans="1:26" ht="15" customHeight="1">
      <c r="A11" s="138" t="s">
        <v>369</v>
      </c>
      <c r="B11" s="38"/>
      <c r="C11" s="38"/>
      <c r="D11" s="149">
        <v>10353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52" t="s">
        <v>615</v>
      </c>
      <c r="Z11" s="152"/>
    </row>
    <row r="12" spans="1:26" ht="16.5" customHeight="1">
      <c r="A12" s="138" t="s">
        <v>370</v>
      </c>
      <c r="B12" s="38"/>
      <c r="C12" s="38"/>
      <c r="D12" s="149">
        <v>29061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152" t="s">
        <v>613</v>
      </c>
      <c r="W12" s="152"/>
      <c r="X12" s="239">
        <f>E12+F12+G12+H12+I12+J12+K12+Q12+S12+T12+V12+L12+U12+M12+N12+O12</f>
        <v>1500</v>
      </c>
      <c r="Y12" s="152" t="s">
        <v>157</v>
      </c>
      <c r="Z12" s="152"/>
    </row>
    <row r="13" spans="1:26" ht="18" customHeight="1">
      <c r="A13" s="138" t="s">
        <v>371</v>
      </c>
      <c r="B13" s="38"/>
      <c r="C13" s="38"/>
      <c r="D13" s="149">
        <v>24944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152" t="s">
        <v>255</v>
      </c>
      <c r="Z13" s="152"/>
    </row>
    <row r="14" spans="1:26" ht="17.25" customHeight="1">
      <c r="A14" s="138" t="s">
        <v>372</v>
      </c>
      <c r="B14" s="38"/>
      <c r="C14" s="38"/>
      <c r="D14" s="149">
        <v>461259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52" t="s">
        <v>278</v>
      </c>
      <c r="P14" s="152"/>
      <c r="Q14" s="37"/>
      <c r="R14" s="37"/>
      <c r="S14" s="37"/>
      <c r="T14" s="37"/>
      <c r="U14" s="37"/>
      <c r="V14" s="37"/>
      <c r="W14" s="37"/>
      <c r="X14" s="239">
        <f>E14+F14+G14+H14+I14+J14+K14+Q14+S14+T14+V14+L14+U14+M14+N14+O14</f>
        <v>430000</v>
      </c>
      <c r="Y14" s="152" t="s">
        <v>446</v>
      </c>
      <c r="Z14" s="152"/>
    </row>
    <row r="15" spans="1:26" ht="16.5" customHeight="1">
      <c r="A15" s="138" t="s">
        <v>373</v>
      </c>
      <c r="B15" s="38"/>
      <c r="C15" s="38"/>
      <c r="D15" s="149">
        <v>30635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52" t="s">
        <v>613</v>
      </c>
      <c r="W15" s="152" t="s">
        <v>343</v>
      </c>
      <c r="X15" s="239">
        <f>E15+F15+G15+H15+I15+J15+K15+Q15+S15+T15+V15+L15+U15+M15+N15+W15</f>
        <v>68500</v>
      </c>
      <c r="Y15" s="152" t="s">
        <v>617</v>
      </c>
      <c r="Z15" s="152"/>
    </row>
    <row r="16" spans="1:26" ht="18.75" customHeight="1">
      <c r="A16" s="138" t="s">
        <v>443</v>
      </c>
      <c r="B16" s="38"/>
      <c r="C16" s="38"/>
      <c r="D16" s="149">
        <v>38990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52"/>
      <c r="W16" s="152"/>
      <c r="X16" s="37"/>
      <c r="Y16" s="152" t="s">
        <v>534</v>
      </c>
      <c r="Z16" s="152"/>
    </row>
    <row r="17" spans="1:26" ht="16.5" customHeight="1">
      <c r="A17" s="138" t="s">
        <v>374</v>
      </c>
      <c r="B17" s="38"/>
      <c r="C17" s="38"/>
      <c r="D17" s="149">
        <v>32997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52"/>
      <c r="W17" s="152"/>
      <c r="X17" s="37"/>
      <c r="Y17" s="152" t="s">
        <v>157</v>
      </c>
      <c r="Z17" s="152"/>
    </row>
    <row r="18" spans="1:26" ht="18" customHeight="1">
      <c r="A18" s="138" t="s">
        <v>375</v>
      </c>
      <c r="B18" s="38"/>
      <c r="C18" s="38"/>
      <c r="D18" s="149">
        <v>19132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52"/>
      <c r="W18" s="152"/>
      <c r="X18" s="37"/>
      <c r="Y18" s="152"/>
      <c r="Z18" s="152"/>
    </row>
    <row r="19" spans="1:26" ht="17.25" customHeight="1">
      <c r="A19" s="138" t="s">
        <v>376</v>
      </c>
      <c r="B19" s="38"/>
      <c r="C19" s="38"/>
      <c r="D19" s="149">
        <v>19314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52" t="s">
        <v>613</v>
      </c>
      <c r="W19" s="152"/>
      <c r="X19" s="239">
        <f>E19+F19+G19+H19+I19+J19+K19+Q19+S19+T19+V19+L19+U19+M19+N19</f>
        <v>1500</v>
      </c>
      <c r="Y19" s="152" t="s">
        <v>616</v>
      </c>
      <c r="Z19" s="152"/>
    </row>
    <row r="20" spans="1:26" ht="16.5" customHeight="1">
      <c r="A20" s="138" t="s">
        <v>377</v>
      </c>
      <c r="B20" s="38"/>
      <c r="C20" s="38"/>
      <c r="D20" s="149">
        <v>27305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52"/>
      <c r="W20" s="152"/>
      <c r="X20" s="37"/>
      <c r="Y20" s="152" t="s">
        <v>257</v>
      </c>
      <c r="Z20" s="152"/>
    </row>
    <row r="21" spans="1:26" ht="15.75" customHeight="1">
      <c r="A21" s="138" t="s">
        <v>378</v>
      </c>
      <c r="B21" s="38"/>
      <c r="C21" s="38"/>
      <c r="D21" s="149">
        <v>27426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52"/>
      <c r="W21" s="152"/>
      <c r="X21" s="37"/>
      <c r="Y21" s="152" t="s">
        <v>256</v>
      </c>
      <c r="Z21" s="152"/>
    </row>
    <row r="22" spans="1:26" ht="15.75" customHeight="1">
      <c r="A22" s="138" t="s">
        <v>379</v>
      </c>
      <c r="B22" s="38"/>
      <c r="C22" s="38"/>
      <c r="D22" s="149">
        <v>258635</v>
      </c>
      <c r="E22" s="37"/>
      <c r="F22" s="37"/>
      <c r="G22" s="37"/>
      <c r="H22" s="37"/>
      <c r="I22" s="37"/>
      <c r="J22" s="37"/>
      <c r="K22" s="37"/>
      <c r="L22" s="37"/>
      <c r="M22" s="37"/>
      <c r="N22" s="152" t="s">
        <v>296</v>
      </c>
      <c r="O22" s="152"/>
      <c r="P22" s="152"/>
      <c r="Q22" s="37"/>
      <c r="R22" s="37"/>
      <c r="S22" s="37"/>
      <c r="T22" s="37"/>
      <c r="U22" s="37"/>
      <c r="V22" s="152"/>
      <c r="W22" s="152"/>
      <c r="X22" s="239">
        <f>E22+F22+G22+H22+I22+J22+K22+Q22+S22+T22+V22+L22+U22+M22+N22</f>
        <v>107600</v>
      </c>
      <c r="Y22" s="152"/>
      <c r="Z22" s="152"/>
    </row>
    <row r="23" spans="1:26" ht="18" customHeight="1">
      <c r="A23" s="138" t="s">
        <v>380</v>
      </c>
      <c r="B23" s="38"/>
      <c r="C23" s="38"/>
      <c r="D23" s="149">
        <v>24218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152" t="s">
        <v>613</v>
      </c>
      <c r="W23" s="152"/>
      <c r="X23" s="239">
        <f>E23+F23+G23+H23+I23+J23+K23+Q23+S23+T23+V23+L23+U23+M23+N23</f>
        <v>1500</v>
      </c>
      <c r="Y23" s="152" t="s">
        <v>157</v>
      </c>
      <c r="Z23" s="152"/>
    </row>
    <row r="24" spans="1:26" ht="16.5" customHeight="1">
      <c r="A24" s="138" t="s">
        <v>381</v>
      </c>
      <c r="B24" s="38"/>
      <c r="C24" s="38"/>
      <c r="D24" s="149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152"/>
      <c r="W24" s="152"/>
      <c r="X24" s="37"/>
      <c r="Y24" s="152" t="s">
        <v>161</v>
      </c>
      <c r="Z24" s="152"/>
    </row>
    <row r="25" spans="1:26" ht="17.25" customHeight="1">
      <c r="A25" s="138" t="s">
        <v>382</v>
      </c>
      <c r="B25" s="38"/>
      <c r="C25" s="38"/>
      <c r="D25" s="149">
        <v>27790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152"/>
      <c r="W25" s="152"/>
      <c r="X25" s="37"/>
      <c r="Y25" s="152"/>
      <c r="Z25" s="152"/>
    </row>
    <row r="26" spans="1:26" ht="16.5" customHeight="1">
      <c r="A26" s="138" t="s">
        <v>383</v>
      </c>
      <c r="B26" s="38"/>
      <c r="C26" s="38"/>
      <c r="D26" s="149">
        <v>64661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52"/>
      <c r="W26" s="152"/>
      <c r="X26" s="37"/>
      <c r="Y26" s="152" t="s">
        <v>614</v>
      </c>
      <c r="Z26" s="152"/>
    </row>
    <row r="27" spans="1:26" ht="16.5" customHeight="1">
      <c r="A27" s="138" t="s">
        <v>384</v>
      </c>
      <c r="B27" s="38"/>
      <c r="C27" s="38"/>
      <c r="D27" s="149">
        <v>52068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52" t="s">
        <v>613</v>
      </c>
      <c r="W27" s="152" t="s">
        <v>343</v>
      </c>
      <c r="X27" s="239">
        <f>E27+F27+G27+H27+I27+J27+K27+Q27+S27+T27+V27+L27+U27+M27+N27+W27</f>
        <v>68500</v>
      </c>
      <c r="Y27" s="152" t="s">
        <v>445</v>
      </c>
      <c r="Z27" s="152"/>
    </row>
    <row r="28" spans="1:26" ht="17.25" customHeight="1">
      <c r="A28" s="138" t="s">
        <v>385</v>
      </c>
      <c r="B28" s="38"/>
      <c r="C28" s="38"/>
      <c r="D28" s="149">
        <v>19919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52" t="s">
        <v>165</v>
      </c>
      <c r="Z28" s="152"/>
    </row>
    <row r="29" spans="1:26" ht="15.75" customHeight="1">
      <c r="A29" s="138" t="s">
        <v>386</v>
      </c>
      <c r="B29" s="38"/>
      <c r="C29" s="38"/>
      <c r="D29" s="149">
        <v>24399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52" t="s">
        <v>343</v>
      </c>
      <c r="X29" s="239">
        <f>E29+F29+G29+H29+I29+J29+K29+Q29+S29+T29+V29+L29+U29+M29+N29+W29</f>
        <v>67000</v>
      </c>
      <c r="Y29" s="152" t="s">
        <v>444</v>
      </c>
      <c r="Z29" s="152"/>
    </row>
    <row r="30" spans="1:26" ht="16.5" customHeight="1">
      <c r="A30" s="138" t="s">
        <v>387</v>
      </c>
      <c r="B30" s="38"/>
      <c r="C30" s="38"/>
      <c r="D30" s="149">
        <v>367693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52"/>
      <c r="Z30" s="152"/>
    </row>
    <row r="31" spans="1:26" ht="17.25" customHeight="1">
      <c r="A31" s="138" t="s">
        <v>388</v>
      </c>
      <c r="B31" s="38"/>
      <c r="C31" s="38"/>
      <c r="D31" s="149">
        <v>28032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152" t="s">
        <v>258</v>
      </c>
      <c r="Z31" s="152"/>
    </row>
    <row r="32" spans="1:26" ht="18" customHeight="1">
      <c r="A32" s="139" t="s">
        <v>310</v>
      </c>
      <c r="B32" s="38"/>
      <c r="C32" s="38"/>
      <c r="D32" s="240">
        <f>D31+D30+D29+D28+D27+D26+D25+D24+D23+D22+D21+D20+D19+D18+D17+D16+D15+D14+D13+D12+D11+D10+D9+D8+D7</f>
        <v>2283297</v>
      </c>
      <c r="E32" s="37"/>
      <c r="F32" s="37"/>
      <c r="G32" s="37"/>
      <c r="H32" s="37"/>
      <c r="I32" s="37"/>
      <c r="J32" s="37"/>
      <c r="K32" s="37"/>
      <c r="L32" s="37"/>
      <c r="M32" s="37"/>
      <c r="N32" s="240">
        <f>N31+N30+N29+N28+N27+N26+N25+N24+N23+N22+N21+N20+N19+N18+N17+N16+N15+N14+N13+N12+N11+N10+N9+N8+N7</f>
        <v>107600</v>
      </c>
      <c r="O32" s="240">
        <f>O31+O30+O29+O28+O27+O26+O25+O24+O23+O22+O21+O20+O19+O18+O17+O16+O15+O14+O13+O12+O11+O10+O9+O8+O7</f>
        <v>430000</v>
      </c>
      <c r="P32" s="240"/>
      <c r="Q32" s="37"/>
      <c r="R32" s="37"/>
      <c r="S32" s="37"/>
      <c r="T32" s="37"/>
      <c r="U32" s="37"/>
      <c r="V32" s="240">
        <f>V31+V30+V29+V28+V27+V26+V25+V24+V23+V22+V21+V20+V19+V18+V17+V16+V15+V14+V13+V12+V11+V10+V9+V8+V7</f>
        <v>9000</v>
      </c>
      <c r="W32" s="240">
        <f>W31+W30+W29+W28+W27+W26+W25+W24+W23+W22+W21+W20+W19+W18+W17+W16+W15+W14+W13+W12+W11+W10+W9+W8+W7</f>
        <v>201000</v>
      </c>
      <c r="X32" s="240">
        <f>X31+X30+X29+X28+X27+X26+X25+X24+X23+X22+X21+X20+X19+X18+X17+X16+X15+X14+X13+X12+X11+X10+X9+X8+X7</f>
        <v>747600</v>
      </c>
      <c r="Y32" s="240">
        <f>Y31+Y30+Y29+Y28+Y27+Y26+Y25+Y24+Y23+Y22+Y21+Y20+Y19+Y18+Y17+Y16+Y15+Y14+Y13+Y12+Y11+Y10+Y9+Y8+Y7</f>
        <v>6342900</v>
      </c>
      <c r="Z32" s="240"/>
    </row>
    <row r="33" spans="1:26" ht="23.25" customHeight="1">
      <c r="A33" s="140" t="s">
        <v>389</v>
      </c>
      <c r="B33" s="38"/>
      <c r="C33" s="38"/>
      <c r="D33" s="2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152" t="s">
        <v>612</v>
      </c>
      <c r="Z33" s="152"/>
    </row>
    <row r="34" spans="1:26" ht="18" customHeight="1">
      <c r="A34" s="140" t="s">
        <v>311</v>
      </c>
      <c r="B34" s="152" t="s">
        <v>442</v>
      </c>
      <c r="C34" s="152" t="s">
        <v>412</v>
      </c>
      <c r="D34" s="236"/>
      <c r="E34" s="149">
        <v>17693000</v>
      </c>
      <c r="F34" s="149"/>
      <c r="G34" s="149">
        <v>6705400</v>
      </c>
      <c r="H34" s="149">
        <v>6586800</v>
      </c>
      <c r="I34" s="149">
        <v>449100</v>
      </c>
      <c r="J34" s="149">
        <v>458700</v>
      </c>
      <c r="K34" s="333">
        <v>26101500</v>
      </c>
      <c r="L34" s="333">
        <v>255300</v>
      </c>
      <c r="M34" s="333">
        <v>22984100</v>
      </c>
      <c r="N34" s="333">
        <v>1200</v>
      </c>
      <c r="O34" s="333">
        <v>295000</v>
      </c>
      <c r="P34" s="333"/>
      <c r="Q34" s="333">
        <v>90050</v>
      </c>
      <c r="R34" s="147"/>
      <c r="S34" s="149">
        <v>24300</v>
      </c>
      <c r="T34" s="149">
        <v>4500</v>
      </c>
      <c r="U34" s="149">
        <v>31500</v>
      </c>
      <c r="V34" s="149">
        <v>40200</v>
      </c>
      <c r="W34" s="149"/>
      <c r="X34" s="239">
        <f>E34+F34+G34+H34+I34+J34+K34+Q34+S34+T34+V34+L34+U34+M34+N34+O34+W34</f>
        <v>81720650</v>
      </c>
      <c r="Y34" s="148"/>
      <c r="Z34" s="148"/>
    </row>
    <row r="35" spans="1:26" ht="18" customHeight="1">
      <c r="A35" s="141" t="s">
        <v>312</v>
      </c>
      <c r="B35" s="237">
        <f>B32+B34</f>
        <v>5108900</v>
      </c>
      <c r="C35" s="237">
        <f>C32+C34</f>
        <v>7994400</v>
      </c>
      <c r="D35" s="236"/>
      <c r="E35" s="237">
        <f aca="true" t="shared" si="0" ref="E35:Q35">E32+E34</f>
        <v>17693000</v>
      </c>
      <c r="F35" s="237">
        <f t="shared" si="0"/>
        <v>0</v>
      </c>
      <c r="G35" s="237">
        <f t="shared" si="0"/>
        <v>6705400</v>
      </c>
      <c r="H35" s="237">
        <f t="shared" si="0"/>
        <v>6586800</v>
      </c>
      <c r="I35" s="237">
        <f t="shared" si="0"/>
        <v>449100</v>
      </c>
      <c r="J35" s="237">
        <f t="shared" si="0"/>
        <v>458700</v>
      </c>
      <c r="K35" s="237">
        <f t="shared" si="0"/>
        <v>26101500</v>
      </c>
      <c r="L35" s="237">
        <f t="shared" si="0"/>
        <v>255300</v>
      </c>
      <c r="M35" s="237">
        <f t="shared" si="0"/>
        <v>22984100</v>
      </c>
      <c r="N35" s="237">
        <f t="shared" si="0"/>
        <v>108800</v>
      </c>
      <c r="O35" s="237">
        <f t="shared" si="0"/>
        <v>725000</v>
      </c>
      <c r="P35" s="237"/>
      <c r="Q35" s="237">
        <f t="shared" si="0"/>
        <v>90050</v>
      </c>
      <c r="R35" s="238"/>
      <c r="S35" s="237">
        <f aca="true" t="shared" si="1" ref="S35:X35">S32+S34</f>
        <v>24300</v>
      </c>
      <c r="T35" s="237">
        <f t="shared" si="1"/>
        <v>4500</v>
      </c>
      <c r="U35" s="237">
        <f t="shared" si="1"/>
        <v>31500</v>
      </c>
      <c r="V35" s="237">
        <f t="shared" si="1"/>
        <v>49200</v>
      </c>
      <c r="W35" s="237">
        <f t="shared" si="1"/>
        <v>201000</v>
      </c>
      <c r="X35" s="237">
        <f t="shared" si="1"/>
        <v>82468250</v>
      </c>
      <c r="Y35" s="237">
        <f>Y32+Y33</f>
        <v>7851440</v>
      </c>
      <c r="Z35" s="237"/>
    </row>
    <row r="36" spans="1:26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38"/>
    </row>
    <row r="37" spans="1:26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  <c r="Z37" s="38"/>
    </row>
    <row r="38" spans="1:26" ht="39.75" customHeight="1" hidden="1">
      <c r="A38" s="341"/>
      <c r="B38" s="342"/>
      <c r="C38" s="342"/>
      <c r="D38" s="342"/>
      <c r="E38" s="343"/>
      <c r="F38" s="343"/>
      <c r="G38" s="343"/>
      <c r="H38" s="37"/>
      <c r="I38" s="37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7"/>
      <c r="X38" s="343"/>
      <c r="Y38" s="38"/>
      <c r="Z38" s="38"/>
    </row>
    <row r="39" spans="1:48" s="345" customFormat="1" ht="39.75" customHeight="1">
      <c r="A39" s="344"/>
      <c r="B39" s="38"/>
      <c r="C39" s="38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237">
        <v>1901400</v>
      </c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</row>
    <row r="40" spans="1:41" s="20" customFormat="1" ht="31.5" customHeight="1">
      <c r="A40" s="16"/>
      <c r="B40" s="16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2" spans="1:41" s="21" customFormat="1" ht="12.75">
      <c r="A42" s="2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s="21" customFormat="1" ht="12.75">
      <c r="A45" s="16"/>
      <c r="B45" s="16"/>
      <c r="C45" s="16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69" ht="44.25" customHeight="1"/>
    <row r="82" ht="45.75" customHeight="1"/>
  </sheetData>
  <sheetProtection/>
  <mergeCells count="13">
    <mergeCell ref="R4:V4"/>
    <mergeCell ref="X4:X6"/>
    <mergeCell ref="W4:W6"/>
    <mergeCell ref="A2:AC2"/>
    <mergeCell ref="R5:V5"/>
    <mergeCell ref="K1:AC1"/>
    <mergeCell ref="Y4:Y6"/>
    <mergeCell ref="A4:A6"/>
    <mergeCell ref="B4:C5"/>
    <mergeCell ref="D4:D6"/>
    <mergeCell ref="E4:Q4"/>
    <mergeCell ref="E5:Q5"/>
    <mergeCell ref="Z4:Z6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35" r:id="rId2"/>
  <headerFooter alignWithMargins="0">
    <oddHeader>&amp;C42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="60" zoomScaleNormal="90" zoomScalePageLayoutView="0" workbookViewId="0" topLeftCell="D1">
      <selection activeCell="G6" sqref="G5:G6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hidden="1" customWidth="1"/>
    <col min="4" max="4" width="11.5" style="74" customWidth="1"/>
    <col min="5" max="5" width="14" style="74" customWidth="1"/>
    <col min="6" max="6" width="11.5" style="74" customWidth="1"/>
    <col min="7" max="7" width="32.66015625" style="7" customWidth="1"/>
    <col min="8" max="8" width="38.5" style="7" customWidth="1"/>
    <col min="9" max="10" width="13.5" style="7" customWidth="1"/>
    <col min="11" max="11" width="11.83203125" style="7" customWidth="1"/>
    <col min="12" max="12" width="16.83203125" style="7" customWidth="1"/>
    <col min="13" max="13" width="4" style="7" hidden="1" customWidth="1"/>
    <col min="14" max="16384" width="9.16015625" style="6" customWidth="1"/>
  </cols>
  <sheetData>
    <row r="1" spans="1:13" s="34" customFormat="1" ht="14.25" customHeight="1">
      <c r="A1" s="33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9:13" ht="71.25" customHeight="1">
      <c r="I2" s="367" t="s">
        <v>135</v>
      </c>
      <c r="J2" s="367"/>
      <c r="K2" s="367"/>
      <c r="L2" s="367"/>
      <c r="M2" s="367"/>
    </row>
    <row r="3" spans="3:13" ht="23.25" customHeight="1">
      <c r="C3" s="426" t="s">
        <v>629</v>
      </c>
      <c r="D3" s="426"/>
      <c r="E3" s="426"/>
      <c r="F3" s="427"/>
      <c r="G3" s="427"/>
      <c r="H3" s="427"/>
      <c r="I3" s="427"/>
      <c r="J3" s="427"/>
      <c r="K3" s="427"/>
      <c r="L3" s="427"/>
      <c r="M3" s="232"/>
    </row>
    <row r="4" spans="1:13" ht="39.75" customHeight="1">
      <c r="A4" s="2"/>
      <c r="B4" s="419" t="s">
        <v>567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</row>
    <row r="5" spans="2:13" ht="6" customHeight="1">
      <c r="B5" s="75"/>
      <c r="C5" s="76"/>
      <c r="D5" s="76"/>
      <c r="E5" s="76"/>
      <c r="F5" s="76"/>
      <c r="G5" s="8"/>
      <c r="H5" s="84"/>
      <c r="I5" s="84"/>
      <c r="J5" s="85"/>
      <c r="K5" s="84"/>
      <c r="L5" s="84"/>
      <c r="M5" s="65" t="s">
        <v>108</v>
      </c>
    </row>
    <row r="6" spans="1:13" ht="147.75" customHeight="1">
      <c r="A6" s="79"/>
      <c r="B6" s="54" t="s">
        <v>105</v>
      </c>
      <c r="C6" s="54" t="s">
        <v>350</v>
      </c>
      <c r="D6" s="54" t="s">
        <v>568</v>
      </c>
      <c r="E6" s="54" t="s">
        <v>569</v>
      </c>
      <c r="F6" s="54" t="s">
        <v>566</v>
      </c>
      <c r="G6" s="89" t="s">
        <v>357</v>
      </c>
      <c r="H6" s="66" t="s">
        <v>106</v>
      </c>
      <c r="I6" s="66" t="s">
        <v>90</v>
      </c>
      <c r="J6" s="66" t="s">
        <v>91</v>
      </c>
      <c r="K6" s="66" t="s">
        <v>92</v>
      </c>
      <c r="L6" s="424" t="s">
        <v>93</v>
      </c>
      <c r="M6" s="425"/>
    </row>
    <row r="7" spans="1:13" s="29" customFormat="1" ht="33" customHeight="1">
      <c r="A7" s="28"/>
      <c r="B7" s="93" t="s">
        <v>85</v>
      </c>
      <c r="C7" s="93"/>
      <c r="D7" s="93" t="s">
        <v>65</v>
      </c>
      <c r="E7" s="93"/>
      <c r="F7" s="93"/>
      <c r="G7" s="94" t="s">
        <v>450</v>
      </c>
      <c r="H7" s="95"/>
      <c r="I7" s="95"/>
      <c r="J7" s="95"/>
      <c r="K7" s="95"/>
      <c r="L7" s="422">
        <f>L9+L29</f>
        <v>30000</v>
      </c>
      <c r="M7" s="423"/>
    </row>
    <row r="8" spans="2:13" ht="24" customHeight="1" hidden="1">
      <c r="B8" s="77"/>
      <c r="C8" s="78"/>
      <c r="D8" s="78"/>
      <c r="E8" s="78"/>
      <c r="F8" s="78"/>
      <c r="G8" s="70"/>
      <c r="H8" s="68"/>
      <c r="I8" s="68"/>
      <c r="J8" s="68"/>
      <c r="K8" s="68"/>
      <c r="L8" s="68"/>
      <c r="M8" s="68"/>
    </row>
    <row r="9" spans="1:13" s="88" customFormat="1" ht="31.5" customHeight="1">
      <c r="A9" s="74"/>
      <c r="B9" s="69" t="s">
        <v>70</v>
      </c>
      <c r="C9" s="78" t="s">
        <v>86</v>
      </c>
      <c r="D9" s="78" t="s">
        <v>103</v>
      </c>
      <c r="E9" s="78" t="s">
        <v>459</v>
      </c>
      <c r="F9" s="78" t="s">
        <v>66</v>
      </c>
      <c r="G9" s="96" t="s">
        <v>112</v>
      </c>
      <c r="H9" s="185" t="s">
        <v>113</v>
      </c>
      <c r="I9" s="71"/>
      <c r="J9" s="71"/>
      <c r="K9" s="71"/>
      <c r="L9" s="420">
        <v>20000</v>
      </c>
      <c r="M9" s="421"/>
    </row>
    <row r="10" spans="1:13" s="88" customFormat="1" ht="29.25" customHeight="1" hidden="1">
      <c r="A10" s="74"/>
      <c r="B10" s="69"/>
      <c r="C10" s="78" t="s">
        <v>434</v>
      </c>
      <c r="D10" s="78"/>
      <c r="E10" s="78"/>
      <c r="F10" s="78" t="s">
        <v>99</v>
      </c>
      <c r="G10" s="70" t="s">
        <v>453</v>
      </c>
      <c r="H10" s="185" t="s">
        <v>436</v>
      </c>
      <c r="I10" s="71"/>
      <c r="J10" s="71"/>
      <c r="K10" s="71"/>
      <c r="L10" s="420"/>
      <c r="M10" s="421"/>
    </row>
    <row r="11" spans="1:13" s="173" customFormat="1" ht="39.75" customHeight="1" hidden="1">
      <c r="A11" s="169"/>
      <c r="B11" s="170"/>
      <c r="C11" s="171"/>
      <c r="D11" s="171"/>
      <c r="E11" s="171"/>
      <c r="F11" s="171"/>
      <c r="G11" s="168" t="s">
        <v>355</v>
      </c>
      <c r="H11" s="172"/>
      <c r="I11" s="172"/>
      <c r="J11" s="172"/>
      <c r="K11" s="172"/>
      <c r="L11" s="422">
        <f>L14+L20:M20</f>
        <v>0</v>
      </c>
      <c r="M11" s="423"/>
    </row>
    <row r="12" spans="1:13" s="173" customFormat="1" ht="21.75" customHeight="1" hidden="1">
      <c r="A12" s="169"/>
      <c r="B12" s="164"/>
      <c r="C12" s="165" t="s">
        <v>114</v>
      </c>
      <c r="D12" s="165"/>
      <c r="E12" s="165"/>
      <c r="F12" s="165" t="s">
        <v>97</v>
      </c>
      <c r="G12" s="186" t="s">
        <v>115</v>
      </c>
      <c r="H12" s="184" t="s">
        <v>116</v>
      </c>
      <c r="I12" s="185"/>
      <c r="J12" s="185"/>
      <c r="K12" s="185"/>
      <c r="L12" s="420"/>
      <c r="M12" s="421"/>
    </row>
    <row r="13" spans="2:13" ht="23.25" customHeight="1" hidden="1">
      <c r="B13" s="100">
        <v>1000000</v>
      </c>
      <c r="C13" s="97"/>
      <c r="D13" s="97"/>
      <c r="E13" s="97"/>
      <c r="F13" s="98"/>
      <c r="G13" s="101" t="s">
        <v>117</v>
      </c>
      <c r="H13" s="99"/>
      <c r="I13" s="99"/>
      <c r="J13" s="99"/>
      <c r="K13" s="99"/>
      <c r="L13" s="212"/>
      <c r="M13" s="177"/>
    </row>
    <row r="14" spans="2:13" ht="18" customHeight="1" hidden="1">
      <c r="B14" s="66"/>
      <c r="C14" s="165" t="s">
        <v>146</v>
      </c>
      <c r="D14" s="165"/>
      <c r="E14" s="165"/>
      <c r="F14" s="78" t="s">
        <v>189</v>
      </c>
      <c r="G14" s="70" t="s">
        <v>422</v>
      </c>
      <c r="H14" s="185" t="s">
        <v>113</v>
      </c>
      <c r="I14" s="71"/>
      <c r="J14" s="71"/>
      <c r="K14" s="71"/>
      <c r="L14" s="430"/>
      <c r="M14" s="431"/>
    </row>
    <row r="15" spans="2:13" ht="23.25" customHeight="1" hidden="1">
      <c r="B15" s="66"/>
      <c r="C15" s="69"/>
      <c r="D15" s="69"/>
      <c r="E15" s="69"/>
      <c r="F15" s="78"/>
      <c r="G15" s="73"/>
      <c r="H15" s="68"/>
      <c r="I15" s="68"/>
      <c r="J15" s="68"/>
      <c r="K15" s="68"/>
      <c r="L15" s="214"/>
      <c r="M15" s="179"/>
    </row>
    <row r="16" spans="2:13" ht="22.5" customHeight="1" hidden="1">
      <c r="B16" s="66"/>
      <c r="C16" s="69"/>
      <c r="D16" s="69"/>
      <c r="E16" s="69"/>
      <c r="F16" s="78"/>
      <c r="G16" s="73"/>
      <c r="H16" s="68"/>
      <c r="I16" s="68"/>
      <c r="J16" s="68"/>
      <c r="K16" s="68"/>
      <c r="L16" s="214"/>
      <c r="M16" s="179"/>
    </row>
    <row r="17" spans="2:13" ht="22.5" customHeight="1" hidden="1">
      <c r="B17" s="66" t="s">
        <v>70</v>
      </c>
      <c r="C17" s="66" t="s">
        <v>70</v>
      </c>
      <c r="D17" s="66"/>
      <c r="E17" s="66"/>
      <c r="F17" s="77"/>
      <c r="G17" s="72" t="s">
        <v>70</v>
      </c>
      <c r="H17" s="71"/>
      <c r="I17" s="71"/>
      <c r="J17" s="71"/>
      <c r="K17" s="71"/>
      <c r="L17" s="213"/>
      <c r="M17" s="178"/>
    </row>
    <row r="18" spans="2:13" ht="21.75" customHeight="1" hidden="1">
      <c r="B18" s="100">
        <v>1500000</v>
      </c>
      <c r="C18" s="100"/>
      <c r="D18" s="100"/>
      <c r="E18" s="100"/>
      <c r="F18" s="93"/>
      <c r="G18" s="168" t="s">
        <v>361</v>
      </c>
      <c r="H18" s="102"/>
      <c r="I18" s="102"/>
      <c r="J18" s="102"/>
      <c r="K18" s="102"/>
      <c r="L18" s="429"/>
      <c r="M18" s="421"/>
    </row>
    <row r="19" spans="1:13" s="88" customFormat="1" ht="23.25" customHeight="1" hidden="1">
      <c r="A19" s="74"/>
      <c r="B19" s="69" t="s">
        <v>70</v>
      </c>
      <c r="C19" s="165" t="s">
        <v>208</v>
      </c>
      <c r="D19" s="165"/>
      <c r="E19" s="165"/>
      <c r="F19" s="165" t="s">
        <v>206</v>
      </c>
      <c r="G19" s="211" t="s">
        <v>209</v>
      </c>
      <c r="H19" s="185" t="s">
        <v>113</v>
      </c>
      <c r="I19" s="71"/>
      <c r="J19" s="71"/>
      <c r="K19" s="71"/>
      <c r="L19" s="428"/>
      <c r="M19" s="421"/>
    </row>
    <row r="20" spans="1:13" s="88" customFormat="1" ht="44.25" customHeight="1" hidden="1">
      <c r="A20" s="74"/>
      <c r="B20" s="69"/>
      <c r="C20" s="165" t="s">
        <v>114</v>
      </c>
      <c r="D20" s="165"/>
      <c r="E20" s="165"/>
      <c r="F20" s="165" t="s">
        <v>97</v>
      </c>
      <c r="G20" s="96" t="s">
        <v>159</v>
      </c>
      <c r="H20" s="184" t="s">
        <v>437</v>
      </c>
      <c r="I20" s="71"/>
      <c r="J20" s="71"/>
      <c r="K20" s="71"/>
      <c r="L20" s="428"/>
      <c r="M20" s="421"/>
    </row>
    <row r="21" spans="1:13" s="88" customFormat="1" ht="30" customHeight="1" hidden="1">
      <c r="A21" s="74"/>
      <c r="B21" s="69"/>
      <c r="C21" s="165"/>
      <c r="D21" s="165"/>
      <c r="E21" s="165"/>
      <c r="F21" s="171"/>
      <c r="G21" s="290" t="s">
        <v>418</v>
      </c>
      <c r="H21" s="172"/>
      <c r="I21" s="291"/>
      <c r="J21" s="99"/>
      <c r="K21" s="99"/>
      <c r="L21" s="432">
        <f>L22+L27+L23+L28+L24+L25+L26</f>
        <v>0</v>
      </c>
      <c r="M21" s="433"/>
    </row>
    <row r="22" spans="1:13" s="294" customFormat="1" ht="24" customHeight="1" hidden="1">
      <c r="A22" s="137"/>
      <c r="B22" s="164"/>
      <c r="C22" s="165" t="s">
        <v>167</v>
      </c>
      <c r="D22" s="165"/>
      <c r="E22" s="165"/>
      <c r="F22" s="165" t="s">
        <v>197</v>
      </c>
      <c r="G22" s="292" t="s">
        <v>33</v>
      </c>
      <c r="H22" s="185" t="s">
        <v>113</v>
      </c>
      <c r="I22" s="293"/>
      <c r="J22" s="293"/>
      <c r="K22" s="293"/>
      <c r="L22" s="420"/>
      <c r="M22" s="434"/>
    </row>
    <row r="23" spans="1:13" s="294" customFormat="1" ht="24" customHeight="1" hidden="1">
      <c r="A23" s="137"/>
      <c r="B23" s="164"/>
      <c r="C23" s="165" t="s">
        <v>419</v>
      </c>
      <c r="D23" s="165"/>
      <c r="E23" s="165"/>
      <c r="F23" s="165" t="s">
        <v>421</v>
      </c>
      <c r="G23" s="292" t="s">
        <v>420</v>
      </c>
      <c r="H23" s="185" t="s">
        <v>113</v>
      </c>
      <c r="I23" s="293"/>
      <c r="J23" s="293"/>
      <c r="K23" s="293"/>
      <c r="L23" s="420"/>
      <c r="M23" s="434"/>
    </row>
    <row r="24" spans="1:13" s="294" customFormat="1" ht="75" customHeight="1" hidden="1">
      <c r="A24" s="137"/>
      <c r="B24" s="164"/>
      <c r="C24" s="165" t="s">
        <v>98</v>
      </c>
      <c r="D24" s="165"/>
      <c r="E24" s="165"/>
      <c r="F24" s="165" t="s">
        <v>99</v>
      </c>
      <c r="G24" s="278" t="s">
        <v>414</v>
      </c>
      <c r="H24" s="184" t="s">
        <v>435</v>
      </c>
      <c r="I24" s="286"/>
      <c r="J24" s="293"/>
      <c r="K24" s="293"/>
      <c r="L24" s="420"/>
      <c r="M24" s="434"/>
    </row>
    <row r="25" spans="1:13" s="294" customFormat="1" ht="75" customHeight="1" hidden="1">
      <c r="A25" s="137"/>
      <c r="B25" s="164"/>
      <c r="C25" s="165" t="s">
        <v>98</v>
      </c>
      <c r="D25" s="165"/>
      <c r="E25" s="165"/>
      <c r="F25" s="165" t="s">
        <v>99</v>
      </c>
      <c r="G25" s="278" t="s">
        <v>414</v>
      </c>
      <c r="H25" s="184" t="s">
        <v>447</v>
      </c>
      <c r="I25" s="286"/>
      <c r="J25" s="293"/>
      <c r="K25" s="293"/>
      <c r="L25" s="420"/>
      <c r="M25" s="434"/>
    </row>
    <row r="26" spans="1:13" s="294" customFormat="1" ht="75" customHeight="1" hidden="1">
      <c r="A26" s="137"/>
      <c r="B26" s="164"/>
      <c r="C26" s="165" t="s">
        <v>98</v>
      </c>
      <c r="D26" s="165"/>
      <c r="E26" s="165"/>
      <c r="F26" s="165" t="s">
        <v>99</v>
      </c>
      <c r="G26" s="278" t="s">
        <v>414</v>
      </c>
      <c r="H26" s="184" t="s">
        <v>448</v>
      </c>
      <c r="I26" s="286"/>
      <c r="J26" s="293"/>
      <c r="K26" s="293"/>
      <c r="L26" s="420"/>
      <c r="M26" s="434"/>
    </row>
    <row r="27" spans="1:13" s="88" customFormat="1" ht="50.25" customHeight="1" hidden="1">
      <c r="A27" s="74"/>
      <c r="B27" s="69"/>
      <c r="C27" s="165" t="s">
        <v>98</v>
      </c>
      <c r="D27" s="165"/>
      <c r="E27" s="165"/>
      <c r="F27" s="165" t="s">
        <v>99</v>
      </c>
      <c r="G27" s="278" t="s">
        <v>414</v>
      </c>
      <c r="H27" s="184" t="s">
        <v>417</v>
      </c>
      <c r="I27" s="125"/>
      <c r="J27" s="71"/>
      <c r="K27" s="71"/>
      <c r="L27" s="420"/>
      <c r="M27" s="421"/>
    </row>
    <row r="28" spans="1:13" s="88" customFormat="1" ht="47.25" customHeight="1" hidden="1">
      <c r="A28" s="74"/>
      <c r="B28" s="69"/>
      <c r="C28" s="165" t="s">
        <v>98</v>
      </c>
      <c r="D28" s="165"/>
      <c r="E28" s="165"/>
      <c r="F28" s="165" t="s">
        <v>99</v>
      </c>
      <c r="G28" s="278" t="s">
        <v>414</v>
      </c>
      <c r="H28" s="184" t="s">
        <v>423</v>
      </c>
      <c r="I28" s="125"/>
      <c r="J28" s="71"/>
      <c r="K28" s="71"/>
      <c r="L28" s="420"/>
      <c r="M28" s="421"/>
    </row>
    <row r="29" spans="1:13" s="88" customFormat="1" ht="35.25" customHeight="1">
      <c r="A29" s="74"/>
      <c r="B29" s="69"/>
      <c r="C29" s="165"/>
      <c r="D29" s="165" t="s">
        <v>555</v>
      </c>
      <c r="E29" s="165" t="s">
        <v>556</v>
      </c>
      <c r="F29" s="165" t="s">
        <v>99</v>
      </c>
      <c r="G29" s="350" t="s">
        <v>557</v>
      </c>
      <c r="H29" s="185" t="s">
        <v>464</v>
      </c>
      <c r="I29" s="125"/>
      <c r="J29" s="71"/>
      <c r="K29" s="71"/>
      <c r="L29" s="420">
        <v>10000</v>
      </c>
      <c r="M29" s="421"/>
    </row>
    <row r="30" spans="1:13" s="88" customFormat="1" ht="30" customHeight="1">
      <c r="A30" s="74"/>
      <c r="B30" s="69"/>
      <c r="C30" s="165"/>
      <c r="D30" s="93" t="s">
        <v>476</v>
      </c>
      <c r="E30" s="97"/>
      <c r="F30" s="93"/>
      <c r="G30" s="94" t="s">
        <v>449</v>
      </c>
      <c r="H30" s="335"/>
      <c r="I30" s="336"/>
      <c r="J30" s="99"/>
      <c r="K30" s="99"/>
      <c r="L30" s="432">
        <f>L32+L33+L35+L34</f>
        <v>543850</v>
      </c>
      <c r="M30" s="433"/>
    </row>
    <row r="31" spans="1:13" s="88" customFormat="1" ht="47.25" customHeight="1" hidden="1">
      <c r="A31" s="74"/>
      <c r="B31" s="69"/>
      <c r="C31" s="165"/>
      <c r="D31" s="321" t="s">
        <v>426</v>
      </c>
      <c r="E31" s="321"/>
      <c r="F31" s="321"/>
      <c r="G31" s="331"/>
      <c r="H31" s="184"/>
      <c r="I31" s="125"/>
      <c r="J31" s="71"/>
      <c r="K31" s="71"/>
      <c r="L31" s="420"/>
      <c r="M31" s="421"/>
    </row>
    <row r="32" spans="1:13" s="88" customFormat="1" ht="27" customHeight="1">
      <c r="A32" s="74"/>
      <c r="B32" s="69"/>
      <c r="C32" s="165"/>
      <c r="D32" s="78" t="s">
        <v>393</v>
      </c>
      <c r="E32" s="78" t="s">
        <v>481</v>
      </c>
      <c r="F32" s="78" t="s">
        <v>190</v>
      </c>
      <c r="G32" s="96" t="s">
        <v>482</v>
      </c>
      <c r="H32" s="185" t="s">
        <v>113</v>
      </c>
      <c r="I32" s="125"/>
      <c r="J32" s="71"/>
      <c r="K32" s="71"/>
      <c r="L32" s="420">
        <v>8000</v>
      </c>
      <c r="M32" s="421"/>
    </row>
    <row r="33" spans="1:13" s="88" customFormat="1" ht="34.5" customHeight="1">
      <c r="A33" s="74"/>
      <c r="B33" s="69"/>
      <c r="C33" s="165"/>
      <c r="D33" s="78" t="s">
        <v>504</v>
      </c>
      <c r="E33" s="78" t="s">
        <v>503</v>
      </c>
      <c r="F33" s="78" t="s">
        <v>97</v>
      </c>
      <c r="G33" s="355" t="s">
        <v>431</v>
      </c>
      <c r="H33" s="348" t="s">
        <v>437</v>
      </c>
      <c r="I33" s="125">
        <v>232000</v>
      </c>
      <c r="J33" s="71"/>
      <c r="K33" s="71"/>
      <c r="L33" s="420">
        <v>232000</v>
      </c>
      <c r="M33" s="421"/>
    </row>
    <row r="34" spans="1:13" s="88" customFormat="1" ht="58.5" customHeight="1">
      <c r="A34" s="74"/>
      <c r="B34" s="69"/>
      <c r="C34" s="165"/>
      <c r="D34" s="78" t="s">
        <v>674</v>
      </c>
      <c r="E34" s="78" t="s">
        <v>673</v>
      </c>
      <c r="F34" s="78" t="s">
        <v>201</v>
      </c>
      <c r="G34" s="96" t="s">
        <v>676</v>
      </c>
      <c r="H34" s="348" t="s">
        <v>253</v>
      </c>
      <c r="I34" s="125">
        <v>123600</v>
      </c>
      <c r="J34" s="71"/>
      <c r="K34" s="71"/>
      <c r="L34" s="303">
        <v>123600</v>
      </c>
      <c r="M34" s="304"/>
    </row>
    <row r="35" spans="1:13" s="88" customFormat="1" ht="87" customHeight="1">
      <c r="A35" s="74"/>
      <c r="B35" s="69"/>
      <c r="C35" s="165"/>
      <c r="D35" s="78" t="s">
        <v>674</v>
      </c>
      <c r="E35" s="78" t="s">
        <v>673</v>
      </c>
      <c r="F35" s="78" t="s">
        <v>201</v>
      </c>
      <c r="G35" s="96" t="s">
        <v>676</v>
      </c>
      <c r="H35" s="354" t="s">
        <v>618</v>
      </c>
      <c r="I35" s="125">
        <v>180250</v>
      </c>
      <c r="J35" s="71"/>
      <c r="K35" s="71"/>
      <c r="L35" s="303">
        <v>180250</v>
      </c>
      <c r="M35" s="304"/>
    </row>
    <row r="36" spans="1:13" s="88" customFormat="1" ht="31.5" customHeight="1">
      <c r="A36" s="74"/>
      <c r="B36" s="69"/>
      <c r="C36" s="165"/>
      <c r="D36" s="171"/>
      <c r="E36" s="171"/>
      <c r="F36" s="171"/>
      <c r="G36" s="101" t="s">
        <v>354</v>
      </c>
      <c r="H36" s="95"/>
      <c r="I36" s="95"/>
      <c r="J36" s="95"/>
      <c r="K36" s="95"/>
      <c r="L36" s="432">
        <f>L37+L38+L40+L39</f>
        <v>561625</v>
      </c>
      <c r="M36" s="433"/>
    </row>
    <row r="37" spans="1:13" s="88" customFormat="1" ht="107.25" customHeight="1">
      <c r="A37" s="74"/>
      <c r="B37" s="69"/>
      <c r="C37" s="165"/>
      <c r="D37" s="78" t="s">
        <v>519</v>
      </c>
      <c r="E37" s="78" t="s">
        <v>231</v>
      </c>
      <c r="F37" s="78" t="s">
        <v>197</v>
      </c>
      <c r="G37" s="69" t="s">
        <v>520</v>
      </c>
      <c r="H37" s="185" t="s">
        <v>113</v>
      </c>
      <c r="I37" s="125"/>
      <c r="J37" s="71"/>
      <c r="K37" s="71"/>
      <c r="L37" s="420">
        <v>256236</v>
      </c>
      <c r="M37" s="421"/>
    </row>
    <row r="38" spans="1:13" s="88" customFormat="1" ht="125.25" customHeight="1">
      <c r="A38" s="74"/>
      <c r="B38" s="69"/>
      <c r="C38" s="165"/>
      <c r="D38" s="78" t="s">
        <v>577</v>
      </c>
      <c r="E38" s="78" t="s">
        <v>576</v>
      </c>
      <c r="F38" s="78" t="s">
        <v>99</v>
      </c>
      <c r="G38" s="96" t="s">
        <v>579</v>
      </c>
      <c r="H38" s="348" t="s">
        <v>452</v>
      </c>
      <c r="I38" s="125">
        <v>7609</v>
      </c>
      <c r="J38" s="71"/>
      <c r="K38" s="71"/>
      <c r="L38" s="420">
        <v>7609</v>
      </c>
      <c r="M38" s="421"/>
    </row>
    <row r="39" spans="1:13" s="88" customFormat="1" ht="73.5" customHeight="1">
      <c r="A39" s="74"/>
      <c r="B39" s="69"/>
      <c r="C39" s="165"/>
      <c r="D39" s="78" t="s">
        <v>577</v>
      </c>
      <c r="E39" s="78" t="s">
        <v>576</v>
      </c>
      <c r="F39" s="78" t="s">
        <v>99</v>
      </c>
      <c r="G39" s="96" t="s">
        <v>579</v>
      </c>
      <c r="H39" s="348" t="s">
        <v>170</v>
      </c>
      <c r="I39" s="125">
        <v>240000</v>
      </c>
      <c r="J39" s="71"/>
      <c r="K39" s="71"/>
      <c r="L39" s="303">
        <v>240000</v>
      </c>
      <c r="M39" s="304"/>
    </row>
    <row r="40" spans="1:13" s="88" customFormat="1" ht="89.25" customHeight="1">
      <c r="A40" s="74"/>
      <c r="B40" s="69"/>
      <c r="C40" s="165"/>
      <c r="D40" s="78" t="s">
        <v>577</v>
      </c>
      <c r="E40" s="78" t="s">
        <v>576</v>
      </c>
      <c r="F40" s="78" t="s">
        <v>99</v>
      </c>
      <c r="G40" s="96" t="s">
        <v>579</v>
      </c>
      <c r="H40" s="348" t="s">
        <v>451</v>
      </c>
      <c r="I40" s="125">
        <v>57780</v>
      </c>
      <c r="J40" s="71"/>
      <c r="K40" s="71"/>
      <c r="L40" s="420">
        <v>57780</v>
      </c>
      <c r="M40" s="421"/>
    </row>
    <row r="41" spans="1:13" s="182" customFormat="1" ht="33" customHeight="1">
      <c r="A41" s="180"/>
      <c r="B41" s="166"/>
      <c r="C41" s="166"/>
      <c r="D41" s="166">
        <v>2410000</v>
      </c>
      <c r="E41" s="166"/>
      <c r="F41" s="167"/>
      <c r="G41" s="347" t="s">
        <v>409</v>
      </c>
      <c r="H41" s="181"/>
      <c r="I41" s="285"/>
      <c r="J41" s="181"/>
      <c r="K41" s="181"/>
      <c r="L41" s="432">
        <f>L42+L46+L47</f>
        <v>403000</v>
      </c>
      <c r="M41" s="435"/>
    </row>
    <row r="42" spans="1:13" s="182" customFormat="1" ht="20.25" customHeight="1">
      <c r="A42" s="180"/>
      <c r="B42" s="164"/>
      <c r="C42" s="164">
        <v>110201</v>
      </c>
      <c r="D42" s="164">
        <v>2414060</v>
      </c>
      <c r="E42" s="164">
        <v>4060</v>
      </c>
      <c r="F42" s="165" t="s">
        <v>241</v>
      </c>
      <c r="G42" s="206" t="s">
        <v>242</v>
      </c>
      <c r="H42" s="185" t="s">
        <v>113</v>
      </c>
      <c r="I42" s="286"/>
      <c r="J42" s="185"/>
      <c r="K42" s="185"/>
      <c r="L42" s="420">
        <v>40000</v>
      </c>
      <c r="M42" s="421"/>
    </row>
    <row r="43" spans="1:13" s="182" customFormat="1" ht="24" customHeight="1" hidden="1">
      <c r="A43" s="180"/>
      <c r="B43" s="164"/>
      <c r="C43" s="164">
        <v>110502</v>
      </c>
      <c r="D43" s="164"/>
      <c r="E43" s="164"/>
      <c r="F43" s="165" t="s">
        <v>247</v>
      </c>
      <c r="G43" s="108" t="s">
        <v>248</v>
      </c>
      <c r="H43" s="185" t="s">
        <v>113</v>
      </c>
      <c r="I43" s="286"/>
      <c r="J43" s="185"/>
      <c r="K43" s="185"/>
      <c r="L43" s="420"/>
      <c r="M43" s="421"/>
    </row>
    <row r="44" spans="1:13" s="182" customFormat="1" ht="24" customHeight="1" hidden="1">
      <c r="A44" s="180"/>
      <c r="B44" s="164"/>
      <c r="C44" s="164"/>
      <c r="D44" s="164"/>
      <c r="E44" s="164"/>
      <c r="F44" s="165"/>
      <c r="G44" s="306" t="s">
        <v>438</v>
      </c>
      <c r="H44" s="185"/>
      <c r="I44" s="286"/>
      <c r="J44" s="185"/>
      <c r="K44" s="185"/>
      <c r="L44" s="308">
        <f>L45</f>
        <v>0</v>
      </c>
      <c r="M44" s="304"/>
    </row>
    <row r="45" spans="1:13" s="182" customFormat="1" ht="60" customHeight="1" hidden="1">
      <c r="A45" s="180"/>
      <c r="B45" s="164"/>
      <c r="C45" s="164">
        <v>160903</v>
      </c>
      <c r="D45" s="164"/>
      <c r="E45" s="164"/>
      <c r="F45" s="165" t="s">
        <v>249</v>
      </c>
      <c r="G45" s="305" t="s">
        <v>144</v>
      </c>
      <c r="H45" s="185" t="s">
        <v>113</v>
      </c>
      <c r="I45" s="286"/>
      <c r="J45" s="185"/>
      <c r="K45" s="185"/>
      <c r="L45" s="303"/>
      <c r="M45" s="304"/>
    </row>
    <row r="46" spans="1:13" s="182" customFormat="1" ht="30" customHeight="1">
      <c r="A46" s="180"/>
      <c r="B46" s="164"/>
      <c r="C46" s="164"/>
      <c r="D46" s="78" t="s">
        <v>293</v>
      </c>
      <c r="E46" s="78" t="s">
        <v>587</v>
      </c>
      <c r="F46" s="78" t="s">
        <v>247</v>
      </c>
      <c r="G46" s="108" t="s">
        <v>248</v>
      </c>
      <c r="H46" s="185" t="s">
        <v>113</v>
      </c>
      <c r="I46" s="286"/>
      <c r="J46" s="185"/>
      <c r="K46" s="185"/>
      <c r="L46" s="420">
        <v>13000</v>
      </c>
      <c r="M46" s="421"/>
    </row>
    <row r="47" spans="1:13" s="182" customFormat="1" ht="75.75" customHeight="1">
      <c r="A47" s="180"/>
      <c r="B47" s="164"/>
      <c r="C47" s="164"/>
      <c r="D47" s="78" t="s">
        <v>633</v>
      </c>
      <c r="E47" s="78" t="s">
        <v>576</v>
      </c>
      <c r="F47" s="78" t="s">
        <v>99</v>
      </c>
      <c r="G47" s="96" t="s">
        <v>579</v>
      </c>
      <c r="H47" s="354" t="s">
        <v>301</v>
      </c>
      <c r="I47" s="286">
        <v>350000</v>
      </c>
      <c r="J47" s="185"/>
      <c r="K47" s="185"/>
      <c r="L47" s="420">
        <v>350000</v>
      </c>
      <c r="M47" s="421"/>
    </row>
    <row r="48" spans="1:13" s="182" customFormat="1" ht="40.5" customHeight="1">
      <c r="A48" s="180"/>
      <c r="B48" s="164"/>
      <c r="C48" s="164"/>
      <c r="D48" s="170"/>
      <c r="E48" s="170"/>
      <c r="F48" s="171"/>
      <c r="G48" s="94" t="s">
        <v>466</v>
      </c>
      <c r="H48" s="172"/>
      <c r="I48" s="337"/>
      <c r="J48" s="172"/>
      <c r="K48" s="172"/>
      <c r="L48" s="422">
        <f>L49</f>
        <v>31500</v>
      </c>
      <c r="M48" s="437"/>
    </row>
    <row r="49" spans="1:13" s="182" customFormat="1" ht="57" customHeight="1">
      <c r="A49" s="180"/>
      <c r="B49" s="164"/>
      <c r="C49" s="164">
        <v>160903</v>
      </c>
      <c r="D49" s="164">
        <v>5317330</v>
      </c>
      <c r="E49" s="164">
        <v>7330</v>
      </c>
      <c r="F49" s="165" t="s">
        <v>249</v>
      </c>
      <c r="G49" s="217" t="s">
        <v>144</v>
      </c>
      <c r="H49" s="185" t="s">
        <v>113</v>
      </c>
      <c r="I49" s="286"/>
      <c r="J49" s="185"/>
      <c r="K49" s="185"/>
      <c r="L49" s="438">
        <v>31500</v>
      </c>
      <c r="M49" s="439"/>
    </row>
    <row r="50" spans="1:13" s="176" customFormat="1" ht="24" customHeight="1">
      <c r="A50" s="174"/>
      <c r="B50" s="175"/>
      <c r="C50" s="208"/>
      <c r="D50" s="208"/>
      <c r="E50" s="208"/>
      <c r="F50" s="210"/>
      <c r="G50" s="208" t="s">
        <v>88</v>
      </c>
      <c r="H50" s="209"/>
      <c r="I50" s="302"/>
      <c r="J50" s="301"/>
      <c r="K50" s="209"/>
      <c r="L50" s="440">
        <f>L7+L11+L21+L41+L44+L48+L36+L30</f>
        <v>1569975</v>
      </c>
      <c r="M50" s="421"/>
    </row>
    <row r="52" spans="2:20" ht="42.75" customHeight="1"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88"/>
      <c r="O52" s="88"/>
      <c r="P52" s="88"/>
      <c r="Q52" s="88"/>
      <c r="R52" s="88"/>
      <c r="S52" s="88"/>
      <c r="T52" s="88"/>
    </row>
    <row r="53" spans="2:20" ht="20.25" customHeight="1"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</row>
    <row r="54" spans="2:20" ht="19.5" customHeight="1"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</row>
    <row r="56" spans="2:5" ht="12.75">
      <c r="B56" s="91"/>
      <c r="C56" s="2"/>
      <c r="D56" s="2"/>
      <c r="E56" s="2"/>
    </row>
  </sheetData>
  <sheetProtection/>
  <mergeCells count="42">
    <mergeCell ref="L27:M27"/>
    <mergeCell ref="L43:M43"/>
    <mergeCell ref="L42:M42"/>
    <mergeCell ref="L47:M47"/>
    <mergeCell ref="L46:M46"/>
    <mergeCell ref="L28:M28"/>
    <mergeCell ref="L33:M33"/>
    <mergeCell ref="L31:M31"/>
    <mergeCell ref="L32:M32"/>
    <mergeCell ref="L30:M30"/>
    <mergeCell ref="B54:T54"/>
    <mergeCell ref="B52:M52"/>
    <mergeCell ref="L48:M48"/>
    <mergeCell ref="L49:M49"/>
    <mergeCell ref="L50:M50"/>
    <mergeCell ref="B53:T53"/>
    <mergeCell ref="L29:M29"/>
    <mergeCell ref="L41:M41"/>
    <mergeCell ref="L37:M37"/>
    <mergeCell ref="L38:M38"/>
    <mergeCell ref="L36:M36"/>
    <mergeCell ref="L40:M40"/>
    <mergeCell ref="L21:M21"/>
    <mergeCell ref="L25:M25"/>
    <mergeCell ref="L26:M26"/>
    <mergeCell ref="L23:M23"/>
    <mergeCell ref="L24:M24"/>
    <mergeCell ref="L22:M22"/>
    <mergeCell ref="L10:M10"/>
    <mergeCell ref="L11:M11"/>
    <mergeCell ref="L20:M20"/>
    <mergeCell ref="L18:M18"/>
    <mergeCell ref="L19:M19"/>
    <mergeCell ref="L12:M12"/>
    <mergeCell ref="L14:M14"/>
    <mergeCell ref="B1:M1"/>
    <mergeCell ref="B4:M4"/>
    <mergeCell ref="L9:M9"/>
    <mergeCell ref="L7:M7"/>
    <mergeCell ref="I2:M2"/>
    <mergeCell ref="L6:M6"/>
    <mergeCell ref="C3:L3"/>
  </mergeCells>
  <printOptions horizontalCentered="1"/>
  <pageMargins left="0.4330708661417323" right="0.1968503937007874" top="0.11811023622047245" bottom="0.11811023622047245" header="0.2362204724409449" footer="0.1968503937007874"/>
  <pageSetup horizontalDpi="600" verticalDpi="600" orientation="portrait" paperSize="9" scale="60" r:id="rId1"/>
  <rowBreaks count="1" manualBreakCount="1">
    <brk id="5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Normal="85" zoomScaleSheetLayoutView="100" zoomScalePageLayoutView="0" workbookViewId="0" topLeftCell="G30">
      <selection activeCell="N6" sqref="N6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hidden="1" customWidth="1"/>
    <col min="4" max="5" width="15.5" style="74" customWidth="1"/>
    <col min="6" max="6" width="17.83203125" style="74" customWidth="1"/>
    <col min="7" max="7" width="54" style="7" customWidth="1"/>
    <col min="8" max="8" width="49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4" customFormat="1" ht="6.75" customHeight="1">
      <c r="A1" s="33"/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9:11" ht="58.5" customHeight="1">
      <c r="I2" s="367" t="s">
        <v>136</v>
      </c>
      <c r="J2" s="367"/>
      <c r="K2" s="367"/>
    </row>
    <row r="3" spans="6:11" ht="19.5" customHeight="1">
      <c r="F3" s="441" t="s">
        <v>630</v>
      </c>
      <c r="G3" s="442"/>
      <c r="H3" s="442"/>
      <c r="I3" s="442"/>
      <c r="J3" s="442"/>
      <c r="K3" s="232"/>
    </row>
    <row r="4" spans="1:11" s="356" customFormat="1" ht="36.75" customHeight="1">
      <c r="A4" s="353"/>
      <c r="B4" s="419" t="s">
        <v>570</v>
      </c>
      <c r="C4" s="419"/>
      <c r="D4" s="419"/>
      <c r="E4" s="419"/>
      <c r="F4" s="419"/>
      <c r="G4" s="419"/>
      <c r="H4" s="419"/>
      <c r="I4" s="419"/>
      <c r="J4" s="419"/>
      <c r="K4" s="419"/>
    </row>
    <row r="5" spans="2:11" ht="12.75" customHeight="1">
      <c r="B5" s="75"/>
      <c r="C5" s="76"/>
      <c r="D5" s="76"/>
      <c r="E5" s="76"/>
      <c r="F5" s="76"/>
      <c r="G5" s="8"/>
      <c r="H5" s="84"/>
      <c r="I5" s="84"/>
      <c r="J5" s="85"/>
      <c r="K5" s="65" t="s">
        <v>108</v>
      </c>
    </row>
    <row r="6" spans="1:11" ht="93" customHeight="1">
      <c r="A6" s="79"/>
      <c r="B6" s="86" t="s">
        <v>105</v>
      </c>
      <c r="C6" s="54" t="s">
        <v>350</v>
      </c>
      <c r="D6" s="54" t="s">
        <v>568</v>
      </c>
      <c r="E6" s="54" t="s">
        <v>571</v>
      </c>
      <c r="F6" s="54" t="s">
        <v>563</v>
      </c>
      <c r="G6" s="89" t="s">
        <v>572</v>
      </c>
      <c r="H6" s="66" t="s">
        <v>95</v>
      </c>
      <c r="I6" s="87" t="s">
        <v>56</v>
      </c>
      <c r="J6" s="66" t="s">
        <v>57</v>
      </c>
      <c r="K6" s="66" t="s">
        <v>96</v>
      </c>
    </row>
    <row r="7" spans="1:11" s="29" customFormat="1" ht="14.25" customHeight="1">
      <c r="A7" s="28"/>
      <c r="B7" s="93" t="s">
        <v>85</v>
      </c>
      <c r="C7" s="93"/>
      <c r="D7" s="93" t="s">
        <v>85</v>
      </c>
      <c r="E7" s="93"/>
      <c r="F7" s="93"/>
      <c r="G7" s="94" t="s">
        <v>280</v>
      </c>
      <c r="H7" s="95"/>
      <c r="I7" s="123">
        <f>I9</f>
        <v>217007</v>
      </c>
      <c r="J7" s="123">
        <f>J9</f>
        <v>0</v>
      </c>
      <c r="K7" s="123">
        <f>K9</f>
        <v>217007</v>
      </c>
    </row>
    <row r="8" spans="2:11" ht="17.25" customHeight="1" hidden="1">
      <c r="B8" s="77" t="s">
        <v>65</v>
      </c>
      <c r="C8" s="77"/>
      <c r="D8" s="77"/>
      <c r="E8" s="77"/>
      <c r="F8" s="77"/>
      <c r="G8" s="67" t="s">
        <v>145</v>
      </c>
      <c r="H8" s="68"/>
      <c r="I8" s="124"/>
      <c r="J8" s="124"/>
      <c r="K8" s="124"/>
    </row>
    <row r="9" spans="1:11" s="327" customFormat="1" ht="17.25" customHeight="1">
      <c r="A9" s="326"/>
      <c r="B9" s="112"/>
      <c r="C9" s="93"/>
      <c r="D9" s="93" t="s">
        <v>65</v>
      </c>
      <c r="E9" s="93"/>
      <c r="F9" s="93"/>
      <c r="G9" s="94" t="s">
        <v>280</v>
      </c>
      <c r="H9" s="329"/>
      <c r="I9" s="123">
        <f>I10+I11+I13+I14</f>
        <v>217007</v>
      </c>
      <c r="J9" s="123">
        <f>J10+J11+J13+J14</f>
        <v>0</v>
      </c>
      <c r="K9" s="123">
        <f>K10+K11+K13+K14</f>
        <v>217007</v>
      </c>
    </row>
    <row r="10" spans="1:11" s="327" customFormat="1" ht="44.25" customHeight="1">
      <c r="A10" s="326"/>
      <c r="B10" s="112"/>
      <c r="C10" s="78" t="s">
        <v>118</v>
      </c>
      <c r="D10" s="78" t="s">
        <v>401</v>
      </c>
      <c r="E10" s="78" t="s">
        <v>183</v>
      </c>
      <c r="F10" s="78" t="s">
        <v>192</v>
      </c>
      <c r="G10" s="96" t="s">
        <v>140</v>
      </c>
      <c r="H10" s="332" t="s">
        <v>28</v>
      </c>
      <c r="I10" s="207">
        <v>78000</v>
      </c>
      <c r="J10" s="269"/>
      <c r="K10" s="124">
        <f aca="true" t="shared" si="0" ref="K10:K21">I10+J10</f>
        <v>78000</v>
      </c>
    </row>
    <row r="11" spans="1:11" s="264" customFormat="1" ht="46.5" customHeight="1">
      <c r="A11" s="260"/>
      <c r="B11" s="261" t="s">
        <v>70</v>
      </c>
      <c r="C11" s="261">
        <v>250404</v>
      </c>
      <c r="D11" s="262" t="s">
        <v>462</v>
      </c>
      <c r="E11" s="261">
        <v>8600</v>
      </c>
      <c r="F11" s="262" t="s">
        <v>187</v>
      </c>
      <c r="G11" s="263" t="s">
        <v>109</v>
      </c>
      <c r="H11" s="107" t="s">
        <v>391</v>
      </c>
      <c r="I11" s="125">
        <v>100600</v>
      </c>
      <c r="J11" s="125"/>
      <c r="K11" s="124">
        <f t="shared" si="0"/>
        <v>100600</v>
      </c>
    </row>
    <row r="12" spans="1:11" s="264" customFormat="1" ht="84.75" customHeight="1" hidden="1">
      <c r="A12" s="260"/>
      <c r="B12" s="261"/>
      <c r="C12" s="261">
        <v>250404</v>
      </c>
      <c r="D12" s="261"/>
      <c r="E12" s="261"/>
      <c r="F12" s="262" t="s">
        <v>187</v>
      </c>
      <c r="G12" s="263" t="s">
        <v>109</v>
      </c>
      <c r="H12" s="107" t="s">
        <v>356</v>
      </c>
      <c r="I12" s="125"/>
      <c r="J12" s="125"/>
      <c r="K12" s="124">
        <f t="shared" si="0"/>
        <v>0</v>
      </c>
    </row>
    <row r="13" spans="1:11" s="264" customFormat="1" ht="51" customHeight="1">
      <c r="A13" s="260"/>
      <c r="B13" s="261"/>
      <c r="C13" s="261">
        <v>250404</v>
      </c>
      <c r="D13" s="262" t="s">
        <v>462</v>
      </c>
      <c r="E13" s="261">
        <v>8600</v>
      </c>
      <c r="F13" s="262" t="s">
        <v>187</v>
      </c>
      <c r="G13" s="263" t="s">
        <v>109</v>
      </c>
      <c r="H13" s="107" t="s">
        <v>365</v>
      </c>
      <c r="I13" s="125">
        <v>1500</v>
      </c>
      <c r="J13" s="125"/>
      <c r="K13" s="124">
        <f t="shared" si="0"/>
        <v>1500</v>
      </c>
    </row>
    <row r="14" spans="1:11" s="264" customFormat="1" ht="40.5" customHeight="1">
      <c r="A14" s="260"/>
      <c r="B14" s="261"/>
      <c r="C14" s="261">
        <v>250404</v>
      </c>
      <c r="D14" s="262" t="s">
        <v>462</v>
      </c>
      <c r="E14" s="261">
        <v>8600</v>
      </c>
      <c r="F14" s="262" t="s">
        <v>187</v>
      </c>
      <c r="G14" s="263" t="s">
        <v>109</v>
      </c>
      <c r="H14" s="267" t="s">
        <v>27</v>
      </c>
      <c r="I14" s="125">
        <v>36907</v>
      </c>
      <c r="J14" s="125"/>
      <c r="K14" s="124">
        <f t="shared" si="0"/>
        <v>36907</v>
      </c>
    </row>
    <row r="15" spans="1:11" s="88" customFormat="1" ht="18" customHeight="1">
      <c r="A15" s="74"/>
      <c r="B15" s="97"/>
      <c r="C15" s="97"/>
      <c r="D15" s="330" t="s">
        <v>475</v>
      </c>
      <c r="E15" s="97"/>
      <c r="F15" s="98"/>
      <c r="G15" s="94" t="s">
        <v>281</v>
      </c>
      <c r="H15" s="103"/>
      <c r="I15" s="123">
        <f>I16</f>
        <v>308500</v>
      </c>
      <c r="J15" s="123">
        <f>J16</f>
        <v>257000</v>
      </c>
      <c r="K15" s="123">
        <f t="shared" si="0"/>
        <v>565500</v>
      </c>
    </row>
    <row r="16" spans="1:11" s="88" customFormat="1" ht="17.25" customHeight="1">
      <c r="A16" s="74"/>
      <c r="B16" s="97"/>
      <c r="C16" s="97"/>
      <c r="D16" s="330" t="s">
        <v>476</v>
      </c>
      <c r="E16" s="97"/>
      <c r="F16" s="98"/>
      <c r="G16" s="94" t="s">
        <v>281</v>
      </c>
      <c r="H16" s="103"/>
      <c r="I16" s="123">
        <f>I21+I22+I27+I28+I29+I30+I25+I26+I18+I19+I20</f>
        <v>308500</v>
      </c>
      <c r="J16" s="123">
        <f>J21+J22+J27+J28+J29+J30+J25+J26+J18</f>
        <v>257000</v>
      </c>
      <c r="K16" s="123">
        <f t="shared" si="0"/>
        <v>565500</v>
      </c>
    </row>
    <row r="17" spans="1:11" s="88" customFormat="1" ht="46.5" customHeight="1" hidden="1">
      <c r="A17" s="74"/>
      <c r="B17" s="97"/>
      <c r="C17" s="309">
        <v>80101</v>
      </c>
      <c r="D17" s="262"/>
      <c r="E17" s="309"/>
      <c r="F17" s="310" t="s">
        <v>189</v>
      </c>
      <c r="G17" s="96" t="s">
        <v>410</v>
      </c>
      <c r="H17" s="300" t="s">
        <v>433</v>
      </c>
      <c r="I17" s="269"/>
      <c r="J17" s="269"/>
      <c r="K17" s="124">
        <f t="shared" si="0"/>
        <v>0</v>
      </c>
    </row>
    <row r="18" spans="1:11" s="88" customFormat="1" ht="90.75" customHeight="1">
      <c r="A18" s="74"/>
      <c r="B18" s="97"/>
      <c r="C18" s="309"/>
      <c r="D18" s="262" t="s">
        <v>392</v>
      </c>
      <c r="E18" s="309">
        <v>2010</v>
      </c>
      <c r="F18" s="310" t="s">
        <v>189</v>
      </c>
      <c r="G18" s="96" t="s">
        <v>480</v>
      </c>
      <c r="H18" s="300" t="s">
        <v>530</v>
      </c>
      <c r="I18" s="269">
        <v>28400</v>
      </c>
      <c r="J18" s="269"/>
      <c r="K18" s="124">
        <f t="shared" si="0"/>
        <v>28400</v>
      </c>
    </row>
    <row r="19" spans="1:11" s="88" customFormat="1" ht="35.25" customHeight="1">
      <c r="A19" s="74"/>
      <c r="B19" s="97"/>
      <c r="C19" s="309"/>
      <c r="D19" s="262" t="s">
        <v>392</v>
      </c>
      <c r="E19" s="309">
        <v>2010</v>
      </c>
      <c r="F19" s="310" t="s">
        <v>189</v>
      </c>
      <c r="G19" s="96" t="s">
        <v>480</v>
      </c>
      <c r="H19" s="300" t="s">
        <v>533</v>
      </c>
      <c r="I19" s="269">
        <v>4500</v>
      </c>
      <c r="J19" s="269"/>
      <c r="K19" s="124">
        <f t="shared" si="0"/>
        <v>4500</v>
      </c>
    </row>
    <row r="20" spans="1:11" s="88" customFormat="1" ht="56.25" customHeight="1">
      <c r="A20" s="74"/>
      <c r="B20" s="97"/>
      <c r="C20" s="309"/>
      <c r="D20" s="262" t="s">
        <v>392</v>
      </c>
      <c r="E20" s="309">
        <v>2010</v>
      </c>
      <c r="F20" s="310" t="s">
        <v>189</v>
      </c>
      <c r="G20" s="96" t="s">
        <v>480</v>
      </c>
      <c r="H20" s="300" t="s">
        <v>336</v>
      </c>
      <c r="I20" s="269">
        <v>23500</v>
      </c>
      <c r="J20" s="269"/>
      <c r="K20" s="124">
        <f t="shared" si="0"/>
        <v>23500</v>
      </c>
    </row>
    <row r="21" spans="1:11" s="264" customFormat="1" ht="60">
      <c r="A21" s="260"/>
      <c r="B21" s="261"/>
      <c r="C21" s="262" t="s">
        <v>118</v>
      </c>
      <c r="D21" s="262" t="s">
        <v>402</v>
      </c>
      <c r="E21" s="262" t="s">
        <v>183</v>
      </c>
      <c r="F21" s="262" t="s">
        <v>192</v>
      </c>
      <c r="G21" s="107" t="s">
        <v>140</v>
      </c>
      <c r="H21" s="107" t="s">
        <v>398</v>
      </c>
      <c r="I21" s="125">
        <v>102100</v>
      </c>
      <c r="J21" s="125"/>
      <c r="K21" s="124">
        <f t="shared" si="0"/>
        <v>102100</v>
      </c>
    </row>
    <row r="22" spans="1:11" s="264" customFormat="1" ht="76.5" customHeight="1">
      <c r="A22" s="260"/>
      <c r="B22" s="261"/>
      <c r="C22" s="262" t="s">
        <v>119</v>
      </c>
      <c r="D22" s="262" t="s">
        <v>487</v>
      </c>
      <c r="E22" s="262" t="s">
        <v>486</v>
      </c>
      <c r="F22" s="262" t="s">
        <v>193</v>
      </c>
      <c r="G22" s="96" t="s">
        <v>488</v>
      </c>
      <c r="H22" s="267" t="s">
        <v>252</v>
      </c>
      <c r="I22" s="207">
        <v>15000</v>
      </c>
      <c r="J22" s="207"/>
      <c r="K22" s="124">
        <f aca="true" t="shared" si="1" ref="K22:K30">I22+J22</f>
        <v>15000</v>
      </c>
    </row>
    <row r="23" spans="1:11" s="88" customFormat="1" ht="32.25" customHeight="1" hidden="1">
      <c r="A23" s="74"/>
      <c r="B23" s="69"/>
      <c r="C23" s="78" t="s">
        <v>120</v>
      </c>
      <c r="D23" s="262"/>
      <c r="E23" s="78"/>
      <c r="F23" s="78" t="s">
        <v>194</v>
      </c>
      <c r="G23" s="96" t="s">
        <v>121</v>
      </c>
      <c r="H23" s="96" t="s">
        <v>122</v>
      </c>
      <c r="I23" s="207"/>
      <c r="J23" s="207"/>
      <c r="K23" s="124">
        <f t="shared" si="1"/>
        <v>0</v>
      </c>
    </row>
    <row r="24" spans="1:11" s="88" customFormat="1" ht="63.75" customHeight="1" hidden="1">
      <c r="A24" s="74"/>
      <c r="B24" s="69"/>
      <c r="C24" s="78" t="s">
        <v>114</v>
      </c>
      <c r="D24" s="262"/>
      <c r="E24" s="78"/>
      <c r="F24" s="78" t="s">
        <v>97</v>
      </c>
      <c r="G24" s="96" t="s">
        <v>115</v>
      </c>
      <c r="H24" s="96" t="s">
        <v>123</v>
      </c>
      <c r="I24" s="207"/>
      <c r="J24" s="207"/>
      <c r="K24" s="124">
        <f t="shared" si="1"/>
        <v>0</v>
      </c>
    </row>
    <row r="25" spans="1:11" s="88" customFormat="1" ht="42" customHeight="1" hidden="1">
      <c r="A25" s="74"/>
      <c r="B25" s="69"/>
      <c r="C25" s="78" t="s">
        <v>114</v>
      </c>
      <c r="D25" s="262"/>
      <c r="E25" s="78"/>
      <c r="F25" s="78" t="s">
        <v>97</v>
      </c>
      <c r="G25" s="96" t="s">
        <v>159</v>
      </c>
      <c r="H25" s="300" t="s">
        <v>433</v>
      </c>
      <c r="I25" s="207"/>
      <c r="J25" s="207"/>
      <c r="K25" s="124">
        <f t="shared" si="1"/>
        <v>0</v>
      </c>
    </row>
    <row r="26" spans="1:11" s="88" customFormat="1" ht="42" customHeight="1">
      <c r="A26" s="74"/>
      <c r="B26" s="69"/>
      <c r="C26" s="78"/>
      <c r="D26" s="78" t="s">
        <v>504</v>
      </c>
      <c r="E26" s="78" t="s">
        <v>503</v>
      </c>
      <c r="F26" s="78" t="s">
        <v>97</v>
      </c>
      <c r="G26" s="96" t="s">
        <v>431</v>
      </c>
      <c r="H26" s="300" t="s">
        <v>433</v>
      </c>
      <c r="I26" s="207"/>
      <c r="J26" s="207">
        <v>232000</v>
      </c>
      <c r="K26" s="124">
        <f t="shared" si="1"/>
        <v>232000</v>
      </c>
    </row>
    <row r="27" spans="1:11" s="264" customFormat="1" ht="36.75" customHeight="1">
      <c r="A27" s="260"/>
      <c r="B27" s="261"/>
      <c r="C27" s="262" t="s">
        <v>100</v>
      </c>
      <c r="D27" s="262" t="s">
        <v>508</v>
      </c>
      <c r="E27" s="262" t="s">
        <v>507</v>
      </c>
      <c r="F27" s="262" t="s">
        <v>101</v>
      </c>
      <c r="G27" s="96" t="s">
        <v>511</v>
      </c>
      <c r="H27" s="265" t="s">
        <v>317</v>
      </c>
      <c r="I27" s="207">
        <v>10000</v>
      </c>
      <c r="J27" s="125"/>
      <c r="K27" s="124">
        <f t="shared" si="1"/>
        <v>10000</v>
      </c>
    </row>
    <row r="28" spans="1:11" s="264" customFormat="1" ht="75" customHeight="1">
      <c r="A28" s="260"/>
      <c r="B28" s="261"/>
      <c r="C28" s="262" t="s">
        <v>124</v>
      </c>
      <c r="D28" s="262" t="s">
        <v>513</v>
      </c>
      <c r="E28" s="262" t="s">
        <v>512</v>
      </c>
      <c r="F28" s="262" t="s">
        <v>196</v>
      </c>
      <c r="G28" s="107" t="s">
        <v>125</v>
      </c>
      <c r="H28" s="359" t="s">
        <v>406</v>
      </c>
      <c r="I28" s="207">
        <v>20000</v>
      </c>
      <c r="J28" s="125"/>
      <c r="K28" s="124">
        <f t="shared" si="1"/>
        <v>20000</v>
      </c>
    </row>
    <row r="29" spans="1:11" s="88" customFormat="1" ht="74.25" customHeight="1">
      <c r="A29" s="74"/>
      <c r="B29" s="69"/>
      <c r="C29" s="78" t="s">
        <v>126</v>
      </c>
      <c r="D29" s="262" t="s">
        <v>397</v>
      </c>
      <c r="E29" s="78" t="s">
        <v>471</v>
      </c>
      <c r="F29" s="78" t="s">
        <v>187</v>
      </c>
      <c r="G29" s="96" t="s">
        <v>109</v>
      </c>
      <c r="H29" s="96" t="s">
        <v>356</v>
      </c>
      <c r="I29" s="207">
        <v>85000</v>
      </c>
      <c r="J29" s="125"/>
      <c r="K29" s="124">
        <f t="shared" si="1"/>
        <v>85000</v>
      </c>
    </row>
    <row r="30" spans="1:11" s="270" customFormat="1" ht="57.75" customHeight="1">
      <c r="A30" s="266"/>
      <c r="B30" s="267"/>
      <c r="C30" s="268" t="s">
        <v>127</v>
      </c>
      <c r="D30" s="262" t="s">
        <v>550</v>
      </c>
      <c r="E30" s="268" t="s">
        <v>326</v>
      </c>
      <c r="F30" s="268" t="s">
        <v>97</v>
      </c>
      <c r="G30" s="265" t="s">
        <v>110</v>
      </c>
      <c r="H30" s="265" t="s">
        <v>407</v>
      </c>
      <c r="I30" s="207">
        <v>20000</v>
      </c>
      <c r="J30" s="207">
        <v>25000</v>
      </c>
      <c r="K30" s="269">
        <f t="shared" si="1"/>
        <v>45000</v>
      </c>
    </row>
    <row r="31" spans="2:11" ht="13.5" customHeight="1" hidden="1">
      <c r="B31" s="100">
        <v>1000000</v>
      </c>
      <c r="C31" s="97"/>
      <c r="D31" s="262"/>
      <c r="E31" s="97"/>
      <c r="F31" s="98"/>
      <c r="G31" s="101" t="s">
        <v>282</v>
      </c>
      <c r="H31" s="99"/>
      <c r="I31" s="123">
        <f>I32</f>
        <v>0</v>
      </c>
      <c r="J31" s="123">
        <f>J32</f>
        <v>0</v>
      </c>
      <c r="K31" s="123">
        <f aca="true" t="shared" si="2" ref="K31:K44">I31+J31</f>
        <v>0</v>
      </c>
    </row>
    <row r="32" spans="2:11" ht="21" customHeight="1" hidden="1">
      <c r="B32" s="66"/>
      <c r="C32" s="69"/>
      <c r="D32" s="262"/>
      <c r="E32" s="69"/>
      <c r="F32" s="78"/>
      <c r="G32" s="72"/>
      <c r="H32" s="71"/>
      <c r="I32" s="125"/>
      <c r="J32" s="125"/>
      <c r="K32" s="124">
        <f t="shared" si="2"/>
        <v>0</v>
      </c>
    </row>
    <row r="33" spans="2:11" ht="28.5">
      <c r="B33" s="100">
        <v>1500000</v>
      </c>
      <c r="C33" s="100"/>
      <c r="D33" s="328" t="s">
        <v>327</v>
      </c>
      <c r="E33" s="100"/>
      <c r="F33" s="93"/>
      <c r="G33" s="94" t="s">
        <v>283</v>
      </c>
      <c r="H33" s="102"/>
      <c r="I33" s="126">
        <f>I34</f>
        <v>216658</v>
      </c>
      <c r="J33" s="126">
        <f>J35+J39+J40</f>
        <v>0</v>
      </c>
      <c r="K33" s="123">
        <f t="shared" si="2"/>
        <v>216658</v>
      </c>
    </row>
    <row r="34" spans="2:11" ht="28.5">
      <c r="B34" s="100"/>
      <c r="C34" s="100"/>
      <c r="D34" s="328" t="s">
        <v>328</v>
      </c>
      <c r="E34" s="100"/>
      <c r="F34" s="93"/>
      <c r="G34" s="94" t="s">
        <v>283</v>
      </c>
      <c r="H34" s="102"/>
      <c r="I34" s="126">
        <f>I35+I38+I39+I37+I36</f>
        <v>216658</v>
      </c>
      <c r="J34" s="126">
        <f>J35+J38+J39</f>
        <v>0</v>
      </c>
      <c r="K34" s="126">
        <f>K35+K38+K39+K37+K36</f>
        <v>216658</v>
      </c>
    </row>
    <row r="35" spans="1:11" s="264" customFormat="1" ht="45">
      <c r="A35" s="260"/>
      <c r="B35" s="261"/>
      <c r="C35" s="262" t="s">
        <v>128</v>
      </c>
      <c r="D35" s="262" t="s">
        <v>10</v>
      </c>
      <c r="E35" s="262" t="s">
        <v>9</v>
      </c>
      <c r="F35" s="262" t="s">
        <v>206</v>
      </c>
      <c r="G35" s="111" t="s">
        <v>13</v>
      </c>
      <c r="H35" s="183" t="s">
        <v>408</v>
      </c>
      <c r="I35" s="207">
        <v>48000</v>
      </c>
      <c r="J35" s="125"/>
      <c r="K35" s="124">
        <f t="shared" si="2"/>
        <v>48000</v>
      </c>
    </row>
    <row r="36" spans="1:11" s="264" customFormat="1" ht="72" customHeight="1">
      <c r="A36" s="260"/>
      <c r="B36" s="261"/>
      <c r="C36" s="262"/>
      <c r="D36" s="262" t="s">
        <v>641</v>
      </c>
      <c r="E36" s="262" t="s">
        <v>640</v>
      </c>
      <c r="F36" s="262" t="s">
        <v>212</v>
      </c>
      <c r="G36" s="111" t="s">
        <v>531</v>
      </c>
      <c r="H36" s="183" t="s">
        <v>532</v>
      </c>
      <c r="I36" s="207">
        <v>95000</v>
      </c>
      <c r="J36" s="125"/>
      <c r="K36" s="124">
        <f t="shared" si="2"/>
        <v>95000</v>
      </c>
    </row>
    <row r="37" spans="1:11" s="264" customFormat="1" ht="61.5" customHeight="1">
      <c r="A37" s="260"/>
      <c r="B37" s="261"/>
      <c r="C37" s="262"/>
      <c r="D37" s="262" t="s">
        <v>427</v>
      </c>
      <c r="E37" s="262" t="s">
        <v>428</v>
      </c>
      <c r="F37" s="262" t="s">
        <v>212</v>
      </c>
      <c r="G37" s="111" t="s">
        <v>429</v>
      </c>
      <c r="H37" s="358" t="s">
        <v>430</v>
      </c>
      <c r="I37" s="207">
        <v>30000</v>
      </c>
      <c r="J37" s="125"/>
      <c r="K37" s="124">
        <f t="shared" si="2"/>
        <v>30000</v>
      </c>
    </row>
    <row r="38" spans="1:11" s="264" customFormat="1" ht="46.5" customHeight="1">
      <c r="A38" s="260"/>
      <c r="B38" s="261"/>
      <c r="C38" s="262" t="s">
        <v>118</v>
      </c>
      <c r="D38" s="262" t="s">
        <v>185</v>
      </c>
      <c r="E38" s="262" t="s">
        <v>183</v>
      </c>
      <c r="F38" s="262" t="s">
        <v>192</v>
      </c>
      <c r="G38" s="107" t="s">
        <v>140</v>
      </c>
      <c r="H38" s="300" t="s">
        <v>578</v>
      </c>
      <c r="I38" s="207">
        <v>14180</v>
      </c>
      <c r="J38" s="125"/>
      <c r="K38" s="124">
        <f t="shared" si="2"/>
        <v>14180</v>
      </c>
    </row>
    <row r="39" spans="1:11" s="264" customFormat="1" ht="61.5" customHeight="1">
      <c r="A39" s="260"/>
      <c r="B39" s="271"/>
      <c r="C39" s="262" t="s">
        <v>118</v>
      </c>
      <c r="D39" s="262" t="s">
        <v>185</v>
      </c>
      <c r="E39" s="262" t="s">
        <v>183</v>
      </c>
      <c r="F39" s="262" t="s">
        <v>192</v>
      </c>
      <c r="G39" s="107" t="s">
        <v>140</v>
      </c>
      <c r="H39" s="357" t="s">
        <v>318</v>
      </c>
      <c r="I39" s="207">
        <v>29478</v>
      </c>
      <c r="J39" s="125"/>
      <c r="K39" s="124">
        <f t="shared" si="2"/>
        <v>29478</v>
      </c>
    </row>
    <row r="40" spans="2:11" ht="63.75" hidden="1">
      <c r="B40" s="66" t="s">
        <v>70</v>
      </c>
      <c r="C40" s="78" t="s">
        <v>128</v>
      </c>
      <c r="D40" s="262"/>
      <c r="E40" s="78"/>
      <c r="F40" s="77"/>
      <c r="G40" s="96" t="s">
        <v>129</v>
      </c>
      <c r="H40" s="104" t="s">
        <v>141</v>
      </c>
      <c r="I40" s="125"/>
      <c r="J40" s="125"/>
      <c r="K40" s="124">
        <f t="shared" si="2"/>
        <v>0</v>
      </c>
    </row>
    <row r="41" spans="2:11" ht="27" customHeight="1">
      <c r="B41" s="100"/>
      <c r="C41" s="98"/>
      <c r="D41" s="262"/>
      <c r="E41" s="98"/>
      <c r="F41" s="93"/>
      <c r="G41" s="94" t="s">
        <v>360</v>
      </c>
      <c r="H41" s="105"/>
      <c r="I41" s="123">
        <f>I42</f>
        <v>0</v>
      </c>
      <c r="J41" s="123">
        <f>J42</f>
        <v>31500</v>
      </c>
      <c r="K41" s="123">
        <f t="shared" si="2"/>
        <v>31500</v>
      </c>
    </row>
    <row r="42" spans="1:11" s="36" customFormat="1" ht="45" customHeight="1">
      <c r="A42" s="35"/>
      <c r="B42" s="215"/>
      <c r="C42" s="216" t="s">
        <v>142</v>
      </c>
      <c r="D42" s="78" t="s">
        <v>403</v>
      </c>
      <c r="E42" s="216" t="s">
        <v>588</v>
      </c>
      <c r="F42" s="78" t="s">
        <v>249</v>
      </c>
      <c r="G42" s="217" t="s">
        <v>144</v>
      </c>
      <c r="H42" s="183" t="s">
        <v>455</v>
      </c>
      <c r="I42" s="219"/>
      <c r="J42" s="219">
        <v>31500</v>
      </c>
      <c r="K42" s="220">
        <f t="shared" si="2"/>
        <v>31500</v>
      </c>
    </row>
    <row r="43" spans="1:11" s="36" customFormat="1" ht="45" customHeight="1" hidden="1">
      <c r="A43" s="35"/>
      <c r="B43" s="215"/>
      <c r="C43" s="311"/>
      <c r="D43" s="328"/>
      <c r="E43" s="311"/>
      <c r="F43" s="98"/>
      <c r="G43" s="312" t="s">
        <v>438</v>
      </c>
      <c r="H43" s="313"/>
      <c r="I43" s="314"/>
      <c r="J43" s="315">
        <f>J44</f>
        <v>0</v>
      </c>
      <c r="K43" s="316">
        <f t="shared" si="2"/>
        <v>0</v>
      </c>
    </row>
    <row r="44" spans="1:11" s="36" customFormat="1" ht="60" customHeight="1" hidden="1">
      <c r="A44" s="35"/>
      <c r="B44" s="215"/>
      <c r="C44" s="216" t="s">
        <v>142</v>
      </c>
      <c r="D44" s="262"/>
      <c r="E44" s="216"/>
      <c r="F44" s="78" t="s">
        <v>249</v>
      </c>
      <c r="G44" s="317" t="s">
        <v>144</v>
      </c>
      <c r="H44" s="218" t="s">
        <v>455</v>
      </c>
      <c r="I44" s="219"/>
      <c r="J44" s="219"/>
      <c r="K44" s="124">
        <f t="shared" si="2"/>
        <v>0</v>
      </c>
    </row>
    <row r="45" spans="1:11" s="129" customFormat="1" ht="18.75" customHeight="1">
      <c r="A45" s="127"/>
      <c r="B45" s="128"/>
      <c r="C45" s="221"/>
      <c r="D45" s="221"/>
      <c r="E45" s="221"/>
      <c r="F45" s="222"/>
      <c r="G45" s="223" t="s">
        <v>88</v>
      </c>
      <c r="H45" s="224"/>
      <c r="I45" s="225">
        <f>I7+I15+I31+I33+I41+I43</f>
        <v>742165</v>
      </c>
      <c r="J45" s="225">
        <f>J7+J15+J31+J33+J41+J43</f>
        <v>288500</v>
      </c>
      <c r="K45" s="225">
        <f>K7+K15+K31+K33+K41+K43</f>
        <v>1030665</v>
      </c>
    </row>
    <row r="47" spans="2:11" ht="23.25" customHeight="1">
      <c r="B47" s="436"/>
      <c r="C47" s="436"/>
      <c r="D47" s="436"/>
      <c r="E47" s="436"/>
      <c r="F47" s="436"/>
      <c r="G47" s="436"/>
      <c r="H47" s="436"/>
      <c r="I47" s="436"/>
      <c r="J47" s="436"/>
      <c r="K47" s="436"/>
    </row>
    <row r="48" spans="2:19" ht="20.25" customHeight="1"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90"/>
      <c r="M48" s="90"/>
      <c r="N48" s="90"/>
      <c r="O48" s="90"/>
      <c r="P48" s="90"/>
      <c r="Q48" s="90"/>
      <c r="R48" s="90"/>
      <c r="S48" s="90"/>
    </row>
    <row r="49" spans="2:19" ht="19.5" customHeight="1"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90"/>
      <c r="M49" s="90"/>
      <c r="N49" s="90"/>
      <c r="O49" s="90"/>
      <c r="P49" s="90"/>
      <c r="Q49" s="90"/>
      <c r="R49" s="90"/>
      <c r="S49" s="90"/>
    </row>
    <row r="51" spans="2:5" ht="12.75">
      <c r="B51" s="91" t="s">
        <v>107</v>
      </c>
      <c r="C51" s="2"/>
      <c r="D51" s="2"/>
      <c r="E51" s="2"/>
    </row>
  </sheetData>
  <sheetProtection/>
  <mergeCells count="7">
    <mergeCell ref="B48:K48"/>
    <mergeCell ref="B49:K49"/>
    <mergeCell ref="B47:K47"/>
    <mergeCell ref="B1:K1"/>
    <mergeCell ref="I2:K2"/>
    <mergeCell ref="B4:K4"/>
    <mergeCell ref="F3:J3"/>
  </mergeCells>
  <printOptions/>
  <pageMargins left="0.31496062992125984" right="0.31496062992125984" top="0.1968503937007874" bottom="0.11811023622047245" header="0.35433070866141736" footer="0.35433070866141736"/>
  <pageSetup fitToHeight="32" horizontalDpi="600" verticalDpi="600" orientation="landscape" paperSize="9" scale="68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2017-10-31T06:58:04Z</cp:lastPrinted>
  <dcterms:created xsi:type="dcterms:W3CDTF">2014-01-17T10:52:16Z</dcterms:created>
  <dcterms:modified xsi:type="dcterms:W3CDTF">2017-10-31T06:58:07Z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